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5820" activeTab="0"/>
  </bookViews>
  <sheets>
    <sheet name="PC-Version" sheetId="1" r:id="rId1"/>
  </sheets>
  <definedNames>
    <definedName name="_xlnm.Print_Area" localSheetId="0">'PC-Version'!$A$1:$BC$174</definedName>
  </definedNames>
  <calcPr fullCalcOnLoad="1"/>
</workbook>
</file>

<file path=xl/sharedStrings.xml><?xml version="1.0" encoding="utf-8"?>
<sst xmlns="http://schemas.openxmlformats.org/spreadsheetml/2006/main" count="523" uniqueCount="99">
  <si>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</si>
  <si>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</si>
  <si>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</si>
  <si>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</si>
  <si>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</si>
  <si>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</si>
  <si>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</si>
  <si>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</si>
  <si>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</si>
  <si>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</si>
  <si>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</si>
  <si>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</si>
  <si>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</si>
  <si>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Platz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</si>
  <si>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</si>
  <si>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</si>
  <si>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</si>
  <si>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</si>
  <si>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</si>
  <si>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</si>
  <si>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</si>
  <si>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</si>
  <si>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</si>
  <si>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</si>
  <si>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</si>
  <si>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</si>
  <si>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</si>
  <si>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x</t>
  </si>
  <si>
    <t>Gruppe C</t>
  </si>
  <si>
    <t>Gruppe D</t>
  </si>
  <si>
    <t>C</t>
  </si>
  <si>
    <t>D</t>
  </si>
  <si>
    <t>1. Halbfinale</t>
  </si>
  <si>
    <t>2. Halbfinale</t>
  </si>
  <si>
    <t>Spiel um Platz 3 und 4</t>
  </si>
  <si>
    <t>Endspiel</t>
  </si>
  <si>
    <t>VIII. Platzierungen</t>
  </si>
  <si>
    <t>5.</t>
  </si>
  <si>
    <t>IV. Gruppeneinteilung Zwischenrunde</t>
  </si>
  <si>
    <t>Gruppe 1 - Platz 1</t>
  </si>
  <si>
    <t>Erster Gruppe A</t>
  </si>
  <si>
    <t>Zweiter Gruppe B</t>
  </si>
  <si>
    <t>Dritter Gruppe C</t>
  </si>
  <si>
    <t>Erster Gruppe B</t>
  </si>
  <si>
    <t>Zweiter Gruppe C</t>
  </si>
  <si>
    <t>Dritter Gruppe D</t>
  </si>
  <si>
    <t>Erster Gruppe C</t>
  </si>
  <si>
    <t>Zweiter Gruppe D</t>
  </si>
  <si>
    <t>Dritter Gruppe A</t>
  </si>
  <si>
    <t>Gruppe 4 - Platz 4</t>
  </si>
  <si>
    <t>Erster Gruppe D</t>
  </si>
  <si>
    <t>Zweiter Gruppe A</t>
  </si>
  <si>
    <t>Dritter Gruppe B</t>
  </si>
  <si>
    <t>V. Spielplan Zwischenrunde</t>
  </si>
  <si>
    <t>Gruppe 2 - Platz 2</t>
  </si>
  <si>
    <t>Gruppe 3 - Platz 3</t>
  </si>
  <si>
    <t>Gruppe 1</t>
  </si>
  <si>
    <t>Gruppe 2</t>
  </si>
  <si>
    <t>Gruppe 3</t>
  </si>
  <si>
    <t>Gruppe 4</t>
  </si>
  <si>
    <t>VI. Abschlußtabellen Zwischenrunde</t>
  </si>
  <si>
    <t>VII. Endrunde</t>
  </si>
  <si>
    <t>Erster Gruppe 1</t>
  </si>
  <si>
    <t>Erster Gruppe 2</t>
  </si>
  <si>
    <t>Erster Gruppe 3</t>
  </si>
  <si>
    <t>Erster Gruppe 4</t>
  </si>
  <si>
    <t>Verlierer Spiel 53</t>
  </si>
  <si>
    <t>Verlierer Spiel 54</t>
  </si>
  <si>
    <t>Sieger Spiel 53</t>
  </si>
  <si>
    <t>Sieger Spiel 54</t>
  </si>
  <si>
    <t xml:space="preserve"> </t>
  </si>
  <si>
    <t>SV Mönchengladbach</t>
  </si>
  <si>
    <t>DJK Giesenkirchen</t>
  </si>
  <si>
    <t>DJK/VFL Willich</t>
  </si>
  <si>
    <t>DJK/VfL Giesenkirchen</t>
  </si>
  <si>
    <t>TURU Düsseldorf</t>
  </si>
  <si>
    <t>Gruppe A - Platz 1/2/3/4</t>
  </si>
  <si>
    <t>Gruppe C - Platz 1/2/3/4</t>
  </si>
  <si>
    <t>Gruppe B - Platz 1/2/3/4</t>
  </si>
  <si>
    <t>Gruppe D - Platz 1/2/3/4</t>
  </si>
  <si>
    <t>VFR Oberhausen</t>
  </si>
  <si>
    <t>Wuppertaler SV</t>
  </si>
  <si>
    <t>TURA Duisburg</t>
  </si>
  <si>
    <t>SC Erkelenz</t>
  </si>
  <si>
    <t>SG Kaarst</t>
  </si>
  <si>
    <t>SF Hamborn</t>
  </si>
  <si>
    <t>BV 04 Düsseldorf</t>
  </si>
  <si>
    <t>SC West Düsseldorf</t>
  </si>
  <si>
    <t>Preußen Krefeld</t>
  </si>
  <si>
    <t>SVG Neuss - Weissenberg</t>
  </si>
  <si>
    <t>SG Unterrath</t>
  </si>
  <si>
    <t xml:space="preserve">Am Sonntag den 16.12.2012  
  Am Sonntag        , den    30.09.2012       
</t>
  </si>
  <si>
    <t>LaOla Fussball Center, Lürriperstr. 133, 41065 M,-Gladbach</t>
  </si>
  <si>
    <r>
      <t xml:space="preserve">                                        U10 </t>
    </r>
    <r>
      <rPr>
        <sz val="18"/>
        <rFont val="Arial"/>
        <family val="2"/>
      </rPr>
      <t xml:space="preserve">CAGEBALL - CUP </t>
    </r>
    <r>
      <rPr>
        <sz val="12"/>
        <color indexed="10"/>
        <rFont val="Arial"/>
        <family val="2"/>
      </rPr>
      <t xml:space="preserve"> 2012</t>
    </r>
  </si>
  <si>
    <t>1. J. F. A. Düsseldorf</t>
  </si>
  <si>
    <t>DSC Wanne Eickel</t>
  </si>
  <si>
    <t>TUS Wickrath</t>
  </si>
  <si>
    <t>TUS Hordel</t>
  </si>
  <si>
    <t>FC Wegberg - Beeck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</si>
</sst>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_ ;\-0\ 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12"/>
      <color indexed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8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readingOrder="2"/>
    </xf>
    <xf numFmtId="168" fontId="16" fillId="0" borderId="0" xfId="0" applyNumberFormat="1" applyFont="1" applyFill="1" applyBorder="1" applyAlignment="1">
      <alignment horizontal="center" vertical="justify" readingOrder="1"/>
    </xf>
    <xf numFmtId="0" fontId="1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8" fontId="12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2" fillId="0" borderId="0" xfId="53" applyFont="1" applyFill="1" applyAlignment="1">
      <alignment vertical="center"/>
      <protection/>
    </xf>
    <xf numFmtId="0" fontId="12" fillId="0" borderId="0" xfId="53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53" applyFont="1" applyBorder="1" applyAlignment="1">
      <alignment horizontal="left" shrinkToFit="1"/>
      <protection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0" fillId="0" borderId="17" xfId="0" applyNumberFormat="1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168" fontId="0" fillId="0" borderId="20" xfId="0" applyNumberFormat="1" applyBorder="1" applyAlignment="1">
      <alignment horizontal="center" vertical="center"/>
    </xf>
    <xf numFmtId="168" fontId="0" fillId="0" borderId="21" xfId="0" applyNumberFormat="1" applyBorder="1" applyAlignment="1">
      <alignment horizontal="center" vertical="center"/>
    </xf>
    <xf numFmtId="168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4" xfId="53" applyFont="1" applyBorder="1" applyAlignment="1">
      <alignment horizontal="left" shrinkToFit="1"/>
      <protection/>
    </xf>
    <xf numFmtId="0" fontId="5" fillId="0" borderId="0" xfId="53" applyFont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8" fontId="0" fillId="0" borderId="27" xfId="0" applyNumberFormat="1" applyBorder="1" applyAlignment="1">
      <alignment horizontal="center" vertical="center"/>
    </xf>
    <xf numFmtId="168" fontId="0" fillId="0" borderId="28" xfId="0" applyNumberFormat="1" applyBorder="1" applyAlignment="1">
      <alignment horizontal="center" vertical="center"/>
    </xf>
    <xf numFmtId="168" fontId="0" fillId="0" borderId="29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45" xfId="0" applyNumberFormat="1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6" fillId="0" borderId="4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shrinkToFit="1"/>
    </xf>
    <xf numFmtId="0" fontId="3" fillId="0" borderId="42" xfId="0" applyFont="1" applyBorder="1" applyAlignment="1">
      <alignment horizontal="left" shrinkToFit="1"/>
    </xf>
    <xf numFmtId="0" fontId="7" fillId="33" borderId="50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5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8" fontId="0" fillId="0" borderId="55" xfId="0" applyNumberFormat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168" fontId="0" fillId="0" borderId="56" xfId="0" applyNumberFormat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168" fontId="0" fillId="0" borderId="57" xfId="0" applyNumberFormat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40" xfId="0" applyFont="1" applyBorder="1" applyAlignment="1" applyProtection="1">
      <alignment horizontal="left" vertical="center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39" xfId="0" applyFont="1" applyBorder="1" applyAlignment="1" applyProtection="1">
      <alignment horizontal="left" vertical="center"/>
      <protection hidden="1"/>
    </xf>
    <xf numFmtId="166" fontId="0" fillId="0" borderId="48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58" xfId="0" applyNumberFormat="1" applyFont="1" applyFill="1" applyBorder="1" applyAlignment="1">
      <alignment horizontal="center" vertical="center"/>
    </xf>
    <xf numFmtId="166" fontId="0" fillId="0" borderId="49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59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left" vertical="center"/>
    </xf>
    <xf numFmtId="0" fontId="7" fillId="34" borderId="3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11" fillId="0" borderId="60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42" xfId="0" applyFont="1" applyBorder="1" applyAlignment="1" applyProtection="1">
      <alignment horizontal="left" vertical="center"/>
      <protection hidden="1"/>
    </xf>
    <xf numFmtId="0" fontId="1" fillId="0" borderId="31" xfId="0" applyFont="1" applyBorder="1" applyAlignment="1">
      <alignment horizontal="center"/>
    </xf>
    <xf numFmtId="0" fontId="7" fillId="35" borderId="50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51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52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Relationship Id="rId16" Type="http://schemas.openxmlformats.org/officeDocument/2006/relationships/image" Target="../media/image18.png" /><Relationship Id="rId17" Type="http://schemas.openxmlformats.org/officeDocument/2006/relationships/image" Target="../media/image19.png" /><Relationship Id="rId18" Type="http://schemas.openxmlformats.org/officeDocument/2006/relationships/image" Target="../media/image20.png" /><Relationship Id="rId19" Type="http://schemas.openxmlformats.org/officeDocument/2006/relationships/image" Target="../media/image3.emf" /><Relationship Id="rId2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95250</xdr:colOff>
      <xdr:row>0</xdr:row>
      <xdr:rowOff>133350</xdr:rowOff>
    </xdr:from>
    <xdr:to>
      <xdr:col>55</xdr:col>
      <xdr:colOff>19050</xdr:colOff>
      <xdr:row>5</xdr:row>
      <xdr:rowOff>161925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33350"/>
          <a:ext cx="15240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16</xdr:row>
      <xdr:rowOff>57150</xdr:rowOff>
    </xdr:from>
    <xdr:to>
      <xdr:col>25</xdr:col>
      <xdr:colOff>47625</xdr:colOff>
      <xdr:row>17</xdr:row>
      <xdr:rowOff>9525</xdr:rowOff>
    </xdr:to>
    <xdr:pic>
      <xdr:nvPicPr>
        <xdr:cNvPr id="2" name="Picture 47" descr="C:\Users\ld\Desktop\dfs_wl_d_herne_wanne_eickel_dsc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30765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17</xdr:row>
      <xdr:rowOff>28575</xdr:rowOff>
    </xdr:from>
    <xdr:to>
      <xdr:col>25</xdr:col>
      <xdr:colOff>57150</xdr:colOff>
      <xdr:row>18</xdr:row>
      <xdr:rowOff>9525</xdr:rowOff>
    </xdr:to>
    <xdr:pic>
      <xdr:nvPicPr>
        <xdr:cNvPr id="3" name="Picture 48" descr="C:\Users\ld\Desktop\kapellen erf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32385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18</xdr:row>
      <xdr:rowOff>19050</xdr:rowOff>
    </xdr:from>
    <xdr:to>
      <xdr:col>25</xdr:col>
      <xdr:colOff>76200</xdr:colOff>
      <xdr:row>19</xdr:row>
      <xdr:rowOff>9525</xdr:rowOff>
    </xdr:to>
    <xdr:pic>
      <xdr:nvPicPr>
        <xdr:cNvPr id="4" name="Picture 49" descr="C:\Users\ld\Desktop\fischeln.gif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43200" y="34194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18</xdr:row>
      <xdr:rowOff>190500</xdr:rowOff>
    </xdr:from>
    <xdr:to>
      <xdr:col>25</xdr:col>
      <xdr:colOff>47625</xdr:colOff>
      <xdr:row>20</xdr:row>
      <xdr:rowOff>0</xdr:rowOff>
    </xdr:to>
    <xdr:pic>
      <xdr:nvPicPr>
        <xdr:cNvPr id="5" name="Picture 50" descr="C:\Users\ld\Desktop\Post SV Düsseldorf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0" y="35909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22</xdr:row>
      <xdr:rowOff>19050</xdr:rowOff>
    </xdr:from>
    <xdr:to>
      <xdr:col>25</xdr:col>
      <xdr:colOff>85725</xdr:colOff>
      <xdr:row>23</xdr:row>
      <xdr:rowOff>19050</xdr:rowOff>
    </xdr:to>
    <xdr:pic>
      <xdr:nvPicPr>
        <xdr:cNvPr id="6" name="Picture 51" descr="C:\Users\ld\Desktop\Turu_Duesseldorf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52725" y="4095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24</xdr:row>
      <xdr:rowOff>19050</xdr:rowOff>
    </xdr:from>
    <xdr:to>
      <xdr:col>25</xdr:col>
      <xdr:colOff>85725</xdr:colOff>
      <xdr:row>25</xdr:row>
      <xdr:rowOff>28575</xdr:rowOff>
    </xdr:to>
    <xdr:pic>
      <xdr:nvPicPr>
        <xdr:cNvPr id="7" name="Picture 53" descr="C:\Users\ld\Desktop\beeck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43200" y="44767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25</xdr:row>
      <xdr:rowOff>28575</xdr:rowOff>
    </xdr:from>
    <xdr:to>
      <xdr:col>25</xdr:col>
      <xdr:colOff>66675</xdr:colOff>
      <xdr:row>25</xdr:row>
      <xdr:rowOff>180975</xdr:rowOff>
    </xdr:to>
    <xdr:pic>
      <xdr:nvPicPr>
        <xdr:cNvPr id="8" name="Picture 54" descr="D:\Fuppes 1\Logos\Fortuna Mönchengladbach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2250" y="46767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15</xdr:row>
      <xdr:rowOff>9525</xdr:rowOff>
    </xdr:from>
    <xdr:to>
      <xdr:col>54</xdr:col>
      <xdr:colOff>76200</xdr:colOff>
      <xdr:row>15</xdr:row>
      <xdr:rowOff>180975</xdr:rowOff>
    </xdr:to>
    <xdr:pic>
      <xdr:nvPicPr>
        <xdr:cNvPr id="9" name="Picture 56" descr="D:\Fuppes 1\Logos\Logo Giesenkirchen Hoch aufgelöst Transparent mit Weiss beim Namen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76950" y="28384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38100</xdr:colOff>
      <xdr:row>16</xdr:row>
      <xdr:rowOff>28575</xdr:rowOff>
    </xdr:from>
    <xdr:to>
      <xdr:col>54</xdr:col>
      <xdr:colOff>47625</xdr:colOff>
      <xdr:row>16</xdr:row>
      <xdr:rowOff>142875</xdr:rowOff>
    </xdr:to>
    <xdr:pic>
      <xdr:nvPicPr>
        <xdr:cNvPr id="10" name="Picture 57" descr="D:\Fuppes 1\Logos\ASV Süchteln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0" y="3048000"/>
          <a:ext cx="1238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38100</xdr:colOff>
      <xdr:row>19</xdr:row>
      <xdr:rowOff>19050</xdr:rowOff>
    </xdr:from>
    <xdr:to>
      <xdr:col>54</xdr:col>
      <xdr:colOff>76200</xdr:colOff>
      <xdr:row>19</xdr:row>
      <xdr:rowOff>190500</xdr:rowOff>
    </xdr:to>
    <xdr:pic>
      <xdr:nvPicPr>
        <xdr:cNvPr id="11" name="Picture 59" descr="C:\Users\ld\Desktop\djk-vfl Willich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0" y="36099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95250</xdr:colOff>
      <xdr:row>17</xdr:row>
      <xdr:rowOff>180975</xdr:rowOff>
    </xdr:from>
    <xdr:to>
      <xdr:col>54</xdr:col>
      <xdr:colOff>95250</xdr:colOff>
      <xdr:row>18</xdr:row>
      <xdr:rowOff>180975</xdr:rowOff>
    </xdr:to>
    <xdr:pic>
      <xdr:nvPicPr>
        <xdr:cNvPr id="12" name="Picture 60" descr="C:\Users\ld\Desktop\psv-eindhoven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38850" y="339090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9525</xdr:colOff>
      <xdr:row>22</xdr:row>
      <xdr:rowOff>9525</xdr:rowOff>
    </xdr:from>
    <xdr:to>
      <xdr:col>54</xdr:col>
      <xdr:colOff>95250</xdr:colOff>
      <xdr:row>23</xdr:row>
      <xdr:rowOff>19050</xdr:rowOff>
    </xdr:to>
    <xdr:pic>
      <xdr:nvPicPr>
        <xdr:cNvPr id="13" name="Picture 61" descr="C:\Users\ld\Desktop\Rot_Weiss_Oberhausen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67425" y="40862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57150</xdr:colOff>
      <xdr:row>23</xdr:row>
      <xdr:rowOff>19050</xdr:rowOff>
    </xdr:from>
    <xdr:to>
      <xdr:col>54</xdr:col>
      <xdr:colOff>28575</xdr:colOff>
      <xdr:row>24</xdr:row>
      <xdr:rowOff>19050</xdr:rowOff>
    </xdr:to>
    <xdr:pic>
      <xdr:nvPicPr>
        <xdr:cNvPr id="14" name="Picture 62" descr="C:\Users\ld\Desktop\heneff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00750" y="4286250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38100</xdr:colOff>
      <xdr:row>24</xdr:row>
      <xdr:rowOff>28575</xdr:rowOff>
    </xdr:from>
    <xdr:to>
      <xdr:col>54</xdr:col>
      <xdr:colOff>57150</xdr:colOff>
      <xdr:row>25</xdr:row>
      <xdr:rowOff>9525</xdr:rowOff>
    </xdr:to>
    <xdr:pic>
      <xdr:nvPicPr>
        <xdr:cNvPr id="15" name="Picture 63" descr="D:\Fuppes 1\Logos\SV Mönchengladbach 1910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0" y="44862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24</xdr:row>
      <xdr:rowOff>180975</xdr:rowOff>
    </xdr:from>
    <xdr:to>
      <xdr:col>54</xdr:col>
      <xdr:colOff>85725</xdr:colOff>
      <xdr:row>26</xdr:row>
      <xdr:rowOff>0</xdr:rowOff>
    </xdr:to>
    <xdr:pic>
      <xdr:nvPicPr>
        <xdr:cNvPr id="16" name="Picture 64" descr="C:\Users\ld\Desktop\orken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76950" y="46386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28575</xdr:colOff>
      <xdr:row>26</xdr:row>
      <xdr:rowOff>9525</xdr:rowOff>
    </xdr:from>
    <xdr:to>
      <xdr:col>54</xdr:col>
      <xdr:colOff>85725</xdr:colOff>
      <xdr:row>26</xdr:row>
      <xdr:rowOff>190500</xdr:rowOff>
    </xdr:to>
    <xdr:pic>
      <xdr:nvPicPr>
        <xdr:cNvPr id="17" name="Picture 65" descr="C:\Users\ld\Desktop\ratheim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86475" y="48482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28575</xdr:colOff>
      <xdr:row>16</xdr:row>
      <xdr:rowOff>152400</xdr:rowOff>
    </xdr:from>
    <xdr:to>
      <xdr:col>54</xdr:col>
      <xdr:colOff>76200</xdr:colOff>
      <xdr:row>17</xdr:row>
      <xdr:rowOff>114300</xdr:rowOff>
    </xdr:to>
    <xdr:pic>
      <xdr:nvPicPr>
        <xdr:cNvPr id="18" name="Picture 58" descr="C:\Users\ld\Desktop\sg unterrath.GI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86475" y="31718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87</xdr:row>
      <xdr:rowOff>28575</xdr:rowOff>
    </xdr:from>
    <xdr:to>
      <xdr:col>32</xdr:col>
      <xdr:colOff>9525</xdr:colOff>
      <xdr:row>87</xdr:row>
      <xdr:rowOff>295275</xdr:rowOff>
    </xdr:to>
    <xdr:pic>
      <xdr:nvPicPr>
        <xdr:cNvPr id="19" name="CommandButton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752725" y="1638300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9525</xdr:colOff>
      <xdr:row>139</xdr:row>
      <xdr:rowOff>28575</xdr:rowOff>
    </xdr:from>
    <xdr:to>
      <xdr:col>32</xdr:col>
      <xdr:colOff>19050</xdr:colOff>
      <xdr:row>139</xdr:row>
      <xdr:rowOff>295275</xdr:rowOff>
    </xdr:to>
    <xdr:pic>
      <xdr:nvPicPr>
        <xdr:cNvPr id="20" name="CommandButton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752725" y="25803225"/>
          <a:ext cx="923925" cy="2667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S174"/>
  <sheetViews>
    <sheetView showGridLines="0" tabSelected="1" zoomScalePageLayoutView="0" workbookViewId="0" topLeftCell="A8">
      <selection activeCell="BW167" sqref="BW167"/>
    </sheetView>
  </sheetViews>
  <sheetFormatPr defaultColWidth="1.7109375" defaultRowHeight="12.75"/>
  <cols>
    <col min="1" max="55" width="1.7109375" style="0" customWidth="1"/>
    <col min="56" max="56" width="1.7109375" style="24" customWidth="1"/>
    <col min="57" max="57" width="1.7109375" style="44" customWidth="1"/>
    <col min="58" max="58" width="2.8515625" style="44" hidden="1" customWidth="1"/>
    <col min="59" max="59" width="2.140625" style="44" hidden="1" customWidth="1"/>
    <col min="60" max="60" width="2.8515625" style="44" hidden="1" customWidth="1"/>
    <col min="61" max="72" width="1.7109375" style="44" hidden="1" customWidth="1"/>
    <col min="73" max="73" width="2.28125" style="44" bestFit="1" customWidth="1"/>
    <col min="74" max="74" width="1.7109375" style="44" customWidth="1"/>
    <col min="75" max="75" width="2.28125" style="44" bestFit="1" customWidth="1"/>
    <col min="76" max="78" width="1.7109375" style="44" customWidth="1"/>
    <col min="79" max="79" width="12.421875" style="44" customWidth="1"/>
    <col min="80" max="80" width="8.00390625" style="44" bestFit="1" customWidth="1"/>
    <col min="81" max="81" width="4.140625" style="67" bestFit="1" customWidth="1"/>
    <col min="82" max="82" width="1.7109375" style="67" bestFit="1" customWidth="1"/>
    <col min="83" max="83" width="4.140625" style="67" bestFit="1" customWidth="1"/>
    <col min="84" max="85" width="6.28125" style="67" customWidth="1"/>
    <col min="86" max="86" width="12.421875" style="44" customWidth="1"/>
    <col min="87" max="87" width="8.00390625" style="44" bestFit="1" customWidth="1"/>
    <col min="88" max="88" width="4.140625" style="67" bestFit="1" customWidth="1"/>
    <col min="89" max="89" width="1.7109375" style="67" bestFit="1" customWidth="1"/>
    <col min="90" max="90" width="4.140625" style="67" bestFit="1" customWidth="1"/>
    <col min="91" max="91" width="6.28125" style="67" customWidth="1"/>
    <col min="92" max="95" width="1.7109375" style="67" customWidth="1"/>
    <col min="96" max="96" width="1.7109375" style="70" customWidth="1"/>
    <col min="97" max="103" width="1.7109375" style="21" customWidth="1"/>
  </cols>
  <sheetData>
    <row r="1" spans="56:103" ht="24.75" customHeight="1">
      <c r="BD1" s="2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 s="83"/>
      <c r="CI1" s="83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</row>
    <row r="2" spans="1:103" ht="33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BD2" s="21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 s="83"/>
      <c r="CI2" s="83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</row>
    <row r="3" spans="1:149" s="12" customFormat="1" ht="27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U3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5"/>
      <c r="BW3" s="85"/>
      <c r="BX3" s="85"/>
      <c r="BY3" s="85"/>
      <c r="BZ3" s="85"/>
      <c r="CA3" s="85"/>
      <c r="CB3" s="85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</row>
    <row r="4" spans="1:149" s="90" customFormat="1" ht="23.25">
      <c r="A4" s="99" t="s">
        <v>93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3"/>
      <c r="BW4" s="93"/>
      <c r="BX4" s="93"/>
      <c r="BY4" s="93"/>
      <c r="BZ4" s="93"/>
      <c r="CA4" s="93"/>
      <c r="CB4" s="93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</row>
    <row r="5" spans="57:149" s="2" customFormat="1" ht="6" customHeight="1"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87"/>
      <c r="BW5" s="87"/>
      <c r="BX5" s="87"/>
      <c r="BY5" s="87"/>
      <c r="BZ5" s="87"/>
      <c r="CA5" s="87"/>
      <c r="CB5" s="87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</row>
    <row r="6" spans="12:149" s="2" customFormat="1" ht="15.75" customHeight="1">
      <c r="L6" s="81" t="s">
        <v>70</v>
      </c>
      <c r="M6" s="104" t="s">
        <v>91</v>
      </c>
      <c r="N6" s="105"/>
      <c r="O6" s="105"/>
      <c r="P6" s="105"/>
      <c r="Q6" s="105"/>
      <c r="R6" s="105"/>
      <c r="S6" s="105"/>
      <c r="T6" s="105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87"/>
      <c r="BW6" s="87"/>
      <c r="BX6" s="87"/>
      <c r="BY6" s="87"/>
      <c r="BZ6" s="87"/>
      <c r="CA6" s="87"/>
      <c r="CB6" s="87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</row>
    <row r="7" spans="57:149" s="2" customFormat="1" ht="6" customHeight="1"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87"/>
      <c r="BW7" s="87"/>
      <c r="BX7" s="87"/>
      <c r="BY7" s="87"/>
      <c r="BZ7" s="87"/>
      <c r="CA7" s="87"/>
      <c r="CB7" s="87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</row>
    <row r="8" spans="2:149" s="2" customFormat="1" ht="15">
      <c r="B8" s="91"/>
      <c r="C8" s="90"/>
      <c r="D8" s="90"/>
      <c r="E8" s="90"/>
      <c r="F8" s="90"/>
      <c r="G8" s="90"/>
      <c r="H8" s="90"/>
      <c r="I8" s="90"/>
      <c r="J8" s="90"/>
      <c r="K8" s="107" t="s">
        <v>92</v>
      </c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25"/>
      <c r="AX8" s="25"/>
      <c r="AY8" s="25"/>
      <c r="AZ8" s="25"/>
      <c r="BA8" s="25"/>
      <c r="BB8" s="25"/>
      <c r="BC8" s="2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87"/>
      <c r="BW8" s="87"/>
      <c r="BX8" s="87"/>
      <c r="BY8" s="87"/>
      <c r="BZ8" s="87"/>
      <c r="CA8" s="87"/>
      <c r="CB8" s="87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</row>
    <row r="9" spans="57:149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87"/>
      <c r="BW9" s="87"/>
      <c r="BX9" s="87"/>
      <c r="BY9" s="87"/>
      <c r="BZ9" s="87"/>
      <c r="CA9" s="87"/>
      <c r="CB9" s="87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</row>
    <row r="10" spans="7:149" s="2" customFormat="1" ht="15.75">
      <c r="G10" s="82" t="s">
        <v>0</v>
      </c>
      <c r="H10" s="103">
        <v>0.4166666666666667</v>
      </c>
      <c r="I10" s="103"/>
      <c r="J10" s="103"/>
      <c r="K10" s="103"/>
      <c r="L10" s="103"/>
      <c r="M10" s="21" t="s">
        <v>1</v>
      </c>
      <c r="T10" s="82" t="s">
        <v>2</v>
      </c>
      <c r="U10" s="101">
        <v>1</v>
      </c>
      <c r="V10" s="101"/>
      <c r="W10" s="16" t="s">
        <v>27</v>
      </c>
      <c r="X10" s="102">
        <v>0.008333333333333333</v>
      </c>
      <c r="Y10" s="102"/>
      <c r="Z10" s="102"/>
      <c r="AA10" s="102"/>
      <c r="AB10" s="102"/>
      <c r="AC10" s="21" t="s">
        <v>3</v>
      </c>
      <c r="AK10" s="82" t="s">
        <v>4</v>
      </c>
      <c r="AL10" s="102">
        <v>0.0020833333333333333</v>
      </c>
      <c r="AM10" s="102"/>
      <c r="AN10" s="102"/>
      <c r="AO10" s="102"/>
      <c r="AP10" s="102"/>
      <c r="AQ10" s="21" t="s">
        <v>3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87"/>
      <c r="BW10" s="87"/>
      <c r="BX10" s="87"/>
      <c r="BY10" s="87"/>
      <c r="BZ10" s="87"/>
      <c r="CA10" s="87"/>
      <c r="CB10" s="87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</row>
    <row r="11" ht="9" customHeight="1">
      <c r="BD11" s="21"/>
    </row>
    <row r="12" ht="6" customHeight="1">
      <c r="BD12" s="21"/>
    </row>
    <row r="13" spans="2:56" ht="12.75">
      <c r="B13" s="1" t="s">
        <v>5</v>
      </c>
      <c r="BD13" s="21"/>
    </row>
    <row r="14" ht="6" customHeight="1" thickBot="1">
      <c r="BD14" s="21"/>
    </row>
    <row r="15" spans="2:56" ht="16.5" thickBot="1">
      <c r="B15" s="208" t="s">
        <v>76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10"/>
      <c r="AE15" s="208" t="s">
        <v>78</v>
      </c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10"/>
      <c r="BD15" s="21"/>
    </row>
    <row r="16" spans="2:56" ht="15">
      <c r="B16" s="109" t="s">
        <v>6</v>
      </c>
      <c r="C16" s="110"/>
      <c r="D16" s="108" t="s">
        <v>96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283"/>
      <c r="Z16" s="284"/>
      <c r="AE16" s="109" t="s">
        <v>6</v>
      </c>
      <c r="AF16" s="110"/>
      <c r="AG16" s="108" t="s">
        <v>72</v>
      </c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283"/>
      <c r="BC16" s="284"/>
      <c r="BD16" s="21"/>
    </row>
    <row r="17" spans="2:56" ht="15">
      <c r="B17" s="109" t="s">
        <v>7</v>
      </c>
      <c r="C17" s="110"/>
      <c r="D17" s="108" t="s">
        <v>94</v>
      </c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283"/>
      <c r="Z17" s="284"/>
      <c r="AE17" s="109" t="s">
        <v>7</v>
      </c>
      <c r="AF17" s="110"/>
      <c r="AG17" s="108" t="s">
        <v>88</v>
      </c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283"/>
      <c r="BC17" s="284"/>
      <c r="BD17" s="21"/>
    </row>
    <row r="18" spans="2:56" ht="15">
      <c r="B18" s="109" t="s">
        <v>8</v>
      </c>
      <c r="C18" s="110"/>
      <c r="D18" s="108" t="s">
        <v>84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283"/>
      <c r="Z18" s="284"/>
      <c r="AE18" s="109" t="s">
        <v>8</v>
      </c>
      <c r="AF18" s="110"/>
      <c r="AG18" s="108" t="s">
        <v>95</v>
      </c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283"/>
      <c r="BC18" s="284"/>
      <c r="BD18" s="21"/>
    </row>
    <row r="19" spans="2:56" ht="15">
      <c r="B19" s="109" t="s">
        <v>9</v>
      </c>
      <c r="C19" s="110"/>
      <c r="D19" s="108" t="s">
        <v>85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283"/>
      <c r="Z19" s="284"/>
      <c r="AE19" s="109" t="s">
        <v>9</v>
      </c>
      <c r="AF19" s="110"/>
      <c r="AG19" s="108" t="s">
        <v>81</v>
      </c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283"/>
      <c r="BC19" s="284"/>
      <c r="BD19" s="21"/>
    </row>
    <row r="20" spans="2:56" ht="15.75" thickBot="1">
      <c r="B20" s="287" t="s">
        <v>37</v>
      </c>
      <c r="C20" s="288"/>
      <c r="D20" s="119" t="s">
        <v>98</v>
      </c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285"/>
      <c r="Z20" s="286"/>
      <c r="AE20" s="287" t="s">
        <v>37</v>
      </c>
      <c r="AF20" s="288"/>
      <c r="AG20" s="119" t="s">
        <v>87</v>
      </c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285"/>
      <c r="BC20" s="286"/>
      <c r="BD20" s="21"/>
    </row>
    <row r="21" spans="56:87" ht="6" customHeight="1" thickBot="1">
      <c r="BD21" s="21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H21" s="67"/>
      <c r="CI21" s="67"/>
    </row>
    <row r="22" spans="2:87" ht="16.5" thickBot="1">
      <c r="B22" s="208" t="s">
        <v>77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10"/>
      <c r="AE22" s="208" t="s">
        <v>79</v>
      </c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10"/>
      <c r="BD22" s="21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H22" s="67"/>
      <c r="CI22" s="67"/>
    </row>
    <row r="23" spans="2:87" ht="15">
      <c r="B23" s="109" t="s">
        <v>6</v>
      </c>
      <c r="C23" s="110"/>
      <c r="D23" s="108" t="s">
        <v>75</v>
      </c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283"/>
      <c r="Z23" s="284"/>
      <c r="AE23" s="109" t="s">
        <v>6</v>
      </c>
      <c r="AF23" s="110"/>
      <c r="AG23" s="108" t="s">
        <v>73</v>
      </c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283"/>
      <c r="BC23" s="284"/>
      <c r="BD23" s="21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H23" s="67"/>
      <c r="CI23" s="67"/>
    </row>
    <row r="24" spans="2:87" ht="15">
      <c r="B24" s="109" t="s">
        <v>7</v>
      </c>
      <c r="C24" s="110"/>
      <c r="D24" s="108" t="s">
        <v>83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283"/>
      <c r="Z24" s="284"/>
      <c r="AE24" s="109" t="s">
        <v>7</v>
      </c>
      <c r="AF24" s="110"/>
      <c r="AG24" s="108" t="s">
        <v>80</v>
      </c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283"/>
      <c r="BC24" s="284"/>
      <c r="BD24" s="21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H24" s="67"/>
      <c r="CI24" s="67"/>
    </row>
    <row r="25" spans="2:87" ht="15">
      <c r="B25" s="109" t="s">
        <v>8</v>
      </c>
      <c r="C25" s="110"/>
      <c r="D25" s="108" t="s">
        <v>86</v>
      </c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283"/>
      <c r="Z25" s="284"/>
      <c r="AE25" s="109" t="s">
        <v>8</v>
      </c>
      <c r="AF25" s="110"/>
      <c r="AG25" s="108" t="s">
        <v>71</v>
      </c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283"/>
      <c r="BC25" s="284"/>
      <c r="BD25" s="21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H25" s="67"/>
      <c r="CI25" s="67"/>
    </row>
    <row r="26" spans="2:87" ht="15">
      <c r="B26" s="109" t="s">
        <v>9</v>
      </c>
      <c r="C26" s="110"/>
      <c r="D26" s="108" t="s">
        <v>82</v>
      </c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283"/>
      <c r="Z26" s="284"/>
      <c r="AE26" s="109" t="s">
        <v>9</v>
      </c>
      <c r="AF26" s="110"/>
      <c r="AG26" s="108" t="s">
        <v>89</v>
      </c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283"/>
      <c r="BC26" s="284"/>
      <c r="BD26" s="21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H26" s="67"/>
      <c r="CI26" s="67"/>
    </row>
    <row r="27" spans="2:87" ht="15.75" thickBot="1">
      <c r="B27" s="287" t="s">
        <v>37</v>
      </c>
      <c r="C27" s="288"/>
      <c r="D27" s="119" t="s">
        <v>97</v>
      </c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285"/>
      <c r="Z27" s="286"/>
      <c r="AE27" s="287" t="s">
        <v>37</v>
      </c>
      <c r="AF27" s="288"/>
      <c r="AG27" s="119" t="s">
        <v>90</v>
      </c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285"/>
      <c r="BC27" s="286"/>
      <c r="BD27" s="21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H27" s="67"/>
      <c r="CI27" s="67"/>
    </row>
    <row r="29" spans="2:56" ht="12.75">
      <c r="B29" s="1" t="s">
        <v>22</v>
      </c>
      <c r="N29" s="15"/>
      <c r="BD29" s="21"/>
    </row>
    <row r="30" ht="6" customHeight="1" thickBot="1">
      <c r="BD30" s="21"/>
    </row>
    <row r="31" spans="2:103" s="3" customFormat="1" ht="16.5" customHeight="1" thickBot="1">
      <c r="B31" s="202" t="s">
        <v>12</v>
      </c>
      <c r="C31" s="203"/>
      <c r="D31" s="200" t="s">
        <v>13</v>
      </c>
      <c r="E31" s="143"/>
      <c r="F31" s="201"/>
      <c r="G31" s="200" t="s">
        <v>14</v>
      </c>
      <c r="H31" s="143"/>
      <c r="I31" s="201"/>
      <c r="J31" s="200" t="s">
        <v>16</v>
      </c>
      <c r="K31" s="143"/>
      <c r="L31" s="143"/>
      <c r="M31" s="143"/>
      <c r="N31" s="201"/>
      <c r="O31" s="200" t="s">
        <v>17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201"/>
      <c r="AW31" s="200" t="s">
        <v>20</v>
      </c>
      <c r="AX31" s="143"/>
      <c r="AY31" s="143"/>
      <c r="AZ31" s="143"/>
      <c r="BA31" s="201"/>
      <c r="BB31" s="206"/>
      <c r="BC31" s="207"/>
      <c r="BD31" s="22"/>
      <c r="BE31" s="51"/>
      <c r="BF31" s="46"/>
      <c r="BG31" s="47"/>
      <c r="BH31" s="47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51"/>
      <c r="CD31" s="51"/>
      <c r="CE31" s="51"/>
      <c r="CF31" s="51"/>
      <c r="CG31" s="51"/>
      <c r="CH31" s="48"/>
      <c r="CI31" s="48"/>
      <c r="CJ31" s="51"/>
      <c r="CK31" s="51"/>
      <c r="CL31" s="51"/>
      <c r="CM31" s="51"/>
      <c r="CN31" s="51"/>
      <c r="CO31" s="51"/>
      <c r="CP31" s="51"/>
      <c r="CQ31" s="51"/>
      <c r="CR31" s="23"/>
      <c r="CS31" s="22"/>
      <c r="CT31" s="22"/>
      <c r="CU31" s="22"/>
      <c r="CV31" s="22"/>
      <c r="CW31" s="22"/>
      <c r="CX31" s="22"/>
      <c r="CY31" s="22"/>
    </row>
    <row r="32" spans="2:96" s="4" customFormat="1" ht="15.75" customHeight="1">
      <c r="B32" s="182">
        <v>1</v>
      </c>
      <c r="C32" s="183"/>
      <c r="D32" s="183">
        <v>1</v>
      </c>
      <c r="E32" s="183"/>
      <c r="F32" s="183"/>
      <c r="G32" s="183" t="s">
        <v>15</v>
      </c>
      <c r="H32" s="183"/>
      <c r="I32" s="183"/>
      <c r="J32" s="184">
        <f>$H$10</f>
        <v>0.4166666666666667</v>
      </c>
      <c r="K32" s="184"/>
      <c r="L32" s="184"/>
      <c r="M32" s="184"/>
      <c r="N32" s="185"/>
      <c r="O32" s="186" t="str">
        <f>D16</f>
        <v>TUS Wickrath</v>
      </c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3" t="s">
        <v>19</v>
      </c>
      <c r="AF32" s="187" t="str">
        <f>D17</f>
        <v>1. J. F. A. Düsseldorf</v>
      </c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8"/>
      <c r="AW32" s="162">
        <v>0</v>
      </c>
      <c r="AX32" s="189"/>
      <c r="AY32" s="13" t="s">
        <v>18</v>
      </c>
      <c r="AZ32" s="189">
        <v>7</v>
      </c>
      <c r="BA32" s="190"/>
      <c r="BB32" s="162"/>
      <c r="BC32" s="163"/>
      <c r="BE32" s="48"/>
      <c r="BF32" s="49"/>
      <c r="BG32" s="49"/>
      <c r="BH32" s="49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50">
        <f aca="true" t="shared" si="0" ref="BU32:BU55">IF(ISBLANK(AZ32),"0",IF(AW32&gt;AZ32,3,IF(AW32=AZ32,1,0)))</f>
        <v>0</v>
      </c>
      <c r="BV32" s="50" t="s">
        <v>18</v>
      </c>
      <c r="BW32" s="50">
        <f aca="true" t="shared" si="1" ref="BW32:BW55">IF(ISBLANK(AZ32),"0",IF(AZ32&gt;AW32,3,IF(AZ32=AW32,1,0)))</f>
        <v>3</v>
      </c>
      <c r="BX32" s="48"/>
      <c r="BY32" s="48"/>
      <c r="BZ32" s="48"/>
      <c r="CA32" s="71" t="s">
        <v>10</v>
      </c>
      <c r="CB32" s="50" t="s">
        <v>23</v>
      </c>
      <c r="CC32" s="158" t="s">
        <v>24</v>
      </c>
      <c r="CD32" s="158"/>
      <c r="CE32" s="158"/>
      <c r="CF32" s="72" t="s">
        <v>25</v>
      </c>
      <c r="CG32" s="73"/>
      <c r="CH32" s="71" t="s">
        <v>11</v>
      </c>
      <c r="CI32" s="50" t="s">
        <v>23</v>
      </c>
      <c r="CJ32" s="158" t="s">
        <v>24</v>
      </c>
      <c r="CK32" s="158"/>
      <c r="CL32" s="158"/>
      <c r="CM32" s="72" t="s">
        <v>25</v>
      </c>
      <c r="CN32" s="73"/>
      <c r="CO32" s="73"/>
      <c r="CP32" s="73"/>
      <c r="CQ32" s="73"/>
      <c r="CR32" s="74"/>
    </row>
    <row r="33" spans="2:103" s="3" customFormat="1" ht="15.75" customHeight="1">
      <c r="B33" s="133">
        <v>2</v>
      </c>
      <c r="C33" s="134"/>
      <c r="D33" s="134">
        <v>2</v>
      </c>
      <c r="E33" s="134"/>
      <c r="F33" s="134"/>
      <c r="G33" s="134" t="s">
        <v>15</v>
      </c>
      <c r="H33" s="134"/>
      <c r="I33" s="134"/>
      <c r="J33" s="180">
        <f>J32</f>
        <v>0.4166666666666667</v>
      </c>
      <c r="K33" s="180"/>
      <c r="L33" s="180"/>
      <c r="M33" s="180"/>
      <c r="N33" s="181"/>
      <c r="O33" s="131" t="str">
        <f>D19</f>
        <v>SF Hamborn</v>
      </c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41" t="s">
        <v>19</v>
      </c>
      <c r="AF33" s="132" t="str">
        <f>D18</f>
        <v>SG Kaarst</v>
      </c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78"/>
      <c r="AW33" s="155">
        <v>2</v>
      </c>
      <c r="AX33" s="156"/>
      <c r="AY33" s="41" t="s">
        <v>18</v>
      </c>
      <c r="AZ33" s="156">
        <v>1</v>
      </c>
      <c r="BA33" s="157"/>
      <c r="BB33" s="155"/>
      <c r="BC33" s="159"/>
      <c r="BD33" s="22"/>
      <c r="BE33" s="48"/>
      <c r="BF33" s="49"/>
      <c r="BG33" s="49"/>
      <c r="BH33" s="49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50">
        <f t="shared" si="0"/>
        <v>3</v>
      </c>
      <c r="BV33" s="48" t="s">
        <v>18</v>
      </c>
      <c r="BW33" s="50">
        <f t="shared" si="1"/>
        <v>0</v>
      </c>
      <c r="BX33" s="48"/>
      <c r="BY33" s="48"/>
      <c r="BZ33" s="48"/>
      <c r="CA33" s="48" t="str">
        <f>$D$17</f>
        <v>1. J. F. A. Düsseldorf</v>
      </c>
      <c r="CB33" s="50">
        <f>SUM($BW$32+$BU$41+$BW$63+$BU$72)</f>
        <v>12</v>
      </c>
      <c r="CC33" s="51">
        <f>SUM($AZ$32+$AW$41+$AZ$63+$AW$72)</f>
        <v>15</v>
      </c>
      <c r="CD33" s="52" t="s">
        <v>18</v>
      </c>
      <c r="CE33" s="53">
        <f>SUM($AW$32+$AZ$41+$AW$63+$AZ$72)</f>
        <v>2</v>
      </c>
      <c r="CF33" s="75">
        <f>SUM(CC33-CE33)</f>
        <v>13</v>
      </c>
      <c r="CG33" s="51"/>
      <c r="CH33" s="48" t="str">
        <f>$AG$19</f>
        <v>Wuppertaler SV</v>
      </c>
      <c r="CI33" s="50">
        <f>SUM($BU$35+$BW$43+$BU$51+$BW$66)</f>
        <v>10</v>
      </c>
      <c r="CJ33" s="51">
        <f>SUM($AW$35+$AZ$43+$AW$51+$AZ$66)</f>
        <v>14</v>
      </c>
      <c r="CK33" s="52" t="s">
        <v>18</v>
      </c>
      <c r="CL33" s="53">
        <f>SUM($AZ$35+$AW$43+$AZ$51+$AW$66)</f>
        <v>6</v>
      </c>
      <c r="CM33" s="75">
        <f>SUM(CJ33-CL33)</f>
        <v>8</v>
      </c>
      <c r="CN33" s="51"/>
      <c r="CO33" s="51"/>
      <c r="CP33" s="51"/>
      <c r="CQ33" s="51"/>
      <c r="CR33" s="23"/>
      <c r="CS33" s="22"/>
      <c r="CT33" s="22"/>
      <c r="CU33" s="22"/>
      <c r="CV33" s="22"/>
      <c r="CW33" s="22"/>
      <c r="CX33" s="22"/>
      <c r="CY33" s="22"/>
    </row>
    <row r="34" spans="2:103" s="3" customFormat="1" ht="15.75" customHeight="1">
      <c r="B34" s="172">
        <v>3</v>
      </c>
      <c r="C34" s="173"/>
      <c r="D34" s="173">
        <v>3</v>
      </c>
      <c r="E34" s="173"/>
      <c r="F34" s="173"/>
      <c r="G34" s="173" t="s">
        <v>21</v>
      </c>
      <c r="H34" s="173"/>
      <c r="I34" s="173"/>
      <c r="J34" s="174">
        <f>J33</f>
        <v>0.4166666666666667</v>
      </c>
      <c r="K34" s="174"/>
      <c r="L34" s="174"/>
      <c r="M34" s="174"/>
      <c r="N34" s="175"/>
      <c r="O34" s="191" t="str">
        <f>AG16</f>
        <v>DJK Giesenkirchen</v>
      </c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40" t="s">
        <v>19</v>
      </c>
      <c r="AF34" s="192" t="str">
        <f>AG17</f>
        <v>Preußen Krefeld</v>
      </c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3"/>
      <c r="AW34" s="164">
        <v>3</v>
      </c>
      <c r="AX34" s="168"/>
      <c r="AY34" s="40" t="s">
        <v>18</v>
      </c>
      <c r="AZ34" s="168">
        <v>1</v>
      </c>
      <c r="BA34" s="179"/>
      <c r="BB34" s="164"/>
      <c r="BC34" s="165"/>
      <c r="BD34" s="22"/>
      <c r="BE34" s="48"/>
      <c r="BF34" s="49"/>
      <c r="BG34" s="49"/>
      <c r="BH34" s="49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50">
        <f t="shared" si="0"/>
        <v>3</v>
      </c>
      <c r="BV34" s="48" t="s">
        <v>18</v>
      </c>
      <c r="BW34" s="50">
        <f t="shared" si="1"/>
        <v>0</v>
      </c>
      <c r="BX34" s="48"/>
      <c r="BY34" s="48"/>
      <c r="BZ34" s="48"/>
      <c r="CA34" s="48" t="str">
        <f>$D$19</f>
        <v>SF Hamborn</v>
      </c>
      <c r="CB34" s="50">
        <f>SUM($BU$33+$BW$41+$BU$49+$BW$64)</f>
        <v>7</v>
      </c>
      <c r="CC34" s="51">
        <f>SUM($AW$33+$AZ$41+$AW$49+$AZ$64)</f>
        <v>8</v>
      </c>
      <c r="CD34" s="52" t="s">
        <v>18</v>
      </c>
      <c r="CE34" s="53">
        <f>SUM($AZ$33+$AW$41+$AZ$49+$AW$64)</f>
        <v>7</v>
      </c>
      <c r="CF34" s="75">
        <f>SUM(CC34-CE34)</f>
        <v>1</v>
      </c>
      <c r="CG34" s="51"/>
      <c r="CH34" s="48" t="str">
        <f>$AG$16</f>
        <v>DJK Giesenkirchen</v>
      </c>
      <c r="CI34" s="50">
        <f>SUM($BU$34+$BW$42+$BW$51+$BU$73)</f>
        <v>9</v>
      </c>
      <c r="CJ34" s="51">
        <f>SUM($AW$34+$AZ$42+$AZ$51+$AW$73)</f>
        <v>12</v>
      </c>
      <c r="CK34" s="52" t="s">
        <v>18</v>
      </c>
      <c r="CL34" s="53">
        <f>SUM($AZ$34+$AW$42+$AW$51+$AZ$73)</f>
        <v>9</v>
      </c>
      <c r="CM34" s="75">
        <f>SUM(CJ34-CL34)</f>
        <v>3</v>
      </c>
      <c r="CN34" s="51"/>
      <c r="CO34" s="51"/>
      <c r="CP34" s="51"/>
      <c r="CQ34" s="51"/>
      <c r="CR34" s="23"/>
      <c r="CS34" s="22"/>
      <c r="CT34" s="22"/>
      <c r="CU34" s="22"/>
      <c r="CV34" s="22"/>
      <c r="CW34" s="22"/>
      <c r="CX34" s="22"/>
      <c r="CY34" s="22"/>
    </row>
    <row r="35" spans="2:103" s="3" customFormat="1" ht="15.75" customHeight="1" thickBot="1">
      <c r="B35" s="121">
        <v>4</v>
      </c>
      <c r="C35" s="122"/>
      <c r="D35" s="122">
        <v>4</v>
      </c>
      <c r="E35" s="122"/>
      <c r="F35" s="122"/>
      <c r="G35" s="122" t="s">
        <v>21</v>
      </c>
      <c r="H35" s="122"/>
      <c r="I35" s="122"/>
      <c r="J35" s="176">
        <f>J34</f>
        <v>0.4166666666666667</v>
      </c>
      <c r="K35" s="176"/>
      <c r="L35" s="176"/>
      <c r="M35" s="176"/>
      <c r="N35" s="177"/>
      <c r="O35" s="166" t="str">
        <f>AG19</f>
        <v>Wuppertaler SV</v>
      </c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7" t="s">
        <v>19</v>
      </c>
      <c r="AF35" s="167" t="str">
        <f>AG18</f>
        <v>DSC Wanne Eickel</v>
      </c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9"/>
      <c r="AW35" s="160">
        <v>4</v>
      </c>
      <c r="AX35" s="170"/>
      <c r="AY35" s="7" t="s">
        <v>18</v>
      </c>
      <c r="AZ35" s="170">
        <v>1</v>
      </c>
      <c r="BA35" s="171"/>
      <c r="BB35" s="160"/>
      <c r="BC35" s="161"/>
      <c r="BD35" s="22"/>
      <c r="BE35" s="48"/>
      <c r="BF35" s="49"/>
      <c r="BG35" s="49"/>
      <c r="BH35" s="49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50">
        <f t="shared" si="0"/>
        <v>3</v>
      </c>
      <c r="BV35" s="48" t="s">
        <v>18</v>
      </c>
      <c r="BW35" s="50">
        <f t="shared" si="1"/>
        <v>0</v>
      </c>
      <c r="BX35" s="48"/>
      <c r="BY35" s="48"/>
      <c r="BZ35" s="48"/>
      <c r="CA35" s="48" t="str">
        <f>$D$20</f>
        <v>FC Wegberg - Beeck</v>
      </c>
      <c r="CB35" s="50">
        <f>SUM($BU$40+$BW$48+$BU$64+$BW$72)</f>
        <v>6</v>
      </c>
      <c r="CC35" s="51">
        <f>SUM($AW$40+$AZ$48+$AW$64+$AZ$72)</f>
        <v>11</v>
      </c>
      <c r="CD35" s="52" t="s">
        <v>18</v>
      </c>
      <c r="CE35" s="53">
        <f>SUM($AZ$40+$AW$48+$AZ$64+$AW$72)</f>
        <v>8</v>
      </c>
      <c r="CF35" s="75">
        <f>SUM(CC35-CE35)</f>
        <v>3</v>
      </c>
      <c r="CG35" s="51"/>
      <c r="CH35" s="48" t="str">
        <f>$AG$18</f>
        <v>DSC Wanne Eickel</v>
      </c>
      <c r="CI35" s="50">
        <f>SUM($BW$35+$BU$50+$BU$65+$BW$73)</f>
        <v>4</v>
      </c>
      <c r="CJ35" s="51">
        <f>SUM($AZ$35+$AW$50+$AW$65+$AZ$73)</f>
        <v>11</v>
      </c>
      <c r="CK35" s="52" t="s">
        <v>18</v>
      </c>
      <c r="CL35" s="53">
        <f>SUM($AW$35+$AZ$50+$AZ$65+$AW$73)</f>
        <v>12</v>
      </c>
      <c r="CM35" s="75">
        <f>SUM(CJ35-CL35)</f>
        <v>-1</v>
      </c>
      <c r="CN35" s="51"/>
      <c r="CO35" s="51"/>
      <c r="CP35" s="51"/>
      <c r="CQ35" s="51"/>
      <c r="CR35" s="23"/>
      <c r="CS35" s="22"/>
      <c r="CT35" s="22"/>
      <c r="CU35" s="22"/>
      <c r="CV35" s="22"/>
      <c r="CW35" s="22"/>
      <c r="CX35" s="22"/>
      <c r="CY35" s="22"/>
    </row>
    <row r="36" spans="2:103" s="3" customFormat="1" ht="15.75" customHeight="1">
      <c r="B36" s="182">
        <v>5</v>
      </c>
      <c r="C36" s="183"/>
      <c r="D36" s="183">
        <v>1</v>
      </c>
      <c r="E36" s="183"/>
      <c r="F36" s="183"/>
      <c r="G36" s="183" t="s">
        <v>30</v>
      </c>
      <c r="H36" s="183"/>
      <c r="I36" s="183"/>
      <c r="J36" s="184">
        <f>J35+$U$10*$X$10+$AL$10</f>
        <v>0.42708333333333337</v>
      </c>
      <c r="K36" s="184"/>
      <c r="L36" s="184"/>
      <c r="M36" s="184"/>
      <c r="N36" s="185"/>
      <c r="O36" s="186" t="str">
        <f>D23</f>
        <v>TURU Düsseldorf</v>
      </c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3" t="s">
        <v>19</v>
      </c>
      <c r="AF36" s="187" t="str">
        <f>D24</f>
        <v>SC Erkelenz</v>
      </c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8"/>
      <c r="AW36" s="162">
        <v>1</v>
      </c>
      <c r="AX36" s="189"/>
      <c r="AY36" s="13" t="s">
        <v>18</v>
      </c>
      <c r="AZ36" s="189">
        <v>5</v>
      </c>
      <c r="BA36" s="190"/>
      <c r="BB36" s="162"/>
      <c r="BC36" s="163"/>
      <c r="BD36" s="22"/>
      <c r="BE36" s="48"/>
      <c r="BF36" s="49"/>
      <c r="BG36" s="49"/>
      <c r="BH36" s="49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50">
        <f t="shared" si="0"/>
        <v>0</v>
      </c>
      <c r="BV36" s="48" t="s">
        <v>18</v>
      </c>
      <c r="BW36" s="50">
        <f t="shared" si="1"/>
        <v>3</v>
      </c>
      <c r="BX36" s="48"/>
      <c r="BY36" s="48"/>
      <c r="BZ36" s="48"/>
      <c r="CA36" s="48" t="str">
        <f>$D$16</f>
        <v>TUS Wickrath</v>
      </c>
      <c r="CB36" s="50">
        <f>SUM($BU$32+$BW$40+$BW$49+$BU$71)</f>
        <v>2</v>
      </c>
      <c r="CC36" s="51">
        <f>SUM($AW$32+$AZ$40+$AZ$49+$AW$71)</f>
        <v>9</v>
      </c>
      <c r="CD36" s="52" t="s">
        <v>18</v>
      </c>
      <c r="CE36" s="53">
        <f>SUM($AZ$32+$AW$40+$AW$49+$AZ$71)</f>
        <v>20</v>
      </c>
      <c r="CF36" s="75">
        <f>SUM(CC36-CE36)</f>
        <v>-11</v>
      </c>
      <c r="CG36" s="51"/>
      <c r="CH36" s="48" t="str">
        <f>$AG$17</f>
        <v>Preußen Krefeld</v>
      </c>
      <c r="CI36" s="50">
        <f>SUM($BW$34+$BU$43+$BW$65+$BU$74)</f>
        <v>3</v>
      </c>
      <c r="CJ36" s="51">
        <f>SUM($AZ$34+$AW$43+$AZ$65+$AW$74)</f>
        <v>10</v>
      </c>
      <c r="CK36" s="52" t="s">
        <v>18</v>
      </c>
      <c r="CL36" s="53">
        <f>SUM($AW$34+$AZ$43+$AW$65+$AZ$74)</f>
        <v>12</v>
      </c>
      <c r="CM36" s="75">
        <f>SUM(CJ36-CL36)</f>
        <v>-2</v>
      </c>
      <c r="CN36" s="51"/>
      <c r="CO36" s="51"/>
      <c r="CP36" s="51"/>
      <c r="CQ36" s="51"/>
      <c r="CR36" s="23"/>
      <c r="CS36" s="22"/>
      <c r="CT36" s="22"/>
      <c r="CU36" s="22"/>
      <c r="CV36" s="22"/>
      <c r="CW36" s="22"/>
      <c r="CX36" s="22"/>
      <c r="CY36" s="22"/>
    </row>
    <row r="37" spans="2:103" s="3" customFormat="1" ht="15.75" customHeight="1">
      <c r="B37" s="133">
        <v>6</v>
      </c>
      <c r="C37" s="134"/>
      <c r="D37" s="134">
        <v>2</v>
      </c>
      <c r="E37" s="134"/>
      <c r="F37" s="134"/>
      <c r="G37" s="134" t="s">
        <v>30</v>
      </c>
      <c r="H37" s="134"/>
      <c r="I37" s="134"/>
      <c r="J37" s="180">
        <f>J36</f>
        <v>0.42708333333333337</v>
      </c>
      <c r="K37" s="180"/>
      <c r="L37" s="180"/>
      <c r="M37" s="180"/>
      <c r="N37" s="181"/>
      <c r="O37" s="131" t="str">
        <f>D26</f>
        <v>TURA Duisburg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41" t="s">
        <v>19</v>
      </c>
      <c r="AF37" s="132" t="str">
        <f>D25</f>
        <v>BV 04 Düsseldorf</v>
      </c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78"/>
      <c r="AW37" s="155">
        <v>7</v>
      </c>
      <c r="AX37" s="156"/>
      <c r="AY37" s="41" t="s">
        <v>18</v>
      </c>
      <c r="AZ37" s="156">
        <v>2</v>
      </c>
      <c r="BA37" s="157"/>
      <c r="BB37" s="155"/>
      <c r="BC37" s="159"/>
      <c r="BD37" s="22"/>
      <c r="BE37" s="48"/>
      <c r="BF37" s="49"/>
      <c r="BG37" s="49"/>
      <c r="BH37" s="49"/>
      <c r="BI37" s="48"/>
      <c r="BJ37" s="48"/>
      <c r="BK37" s="44"/>
      <c r="BL37" s="44"/>
      <c r="BM37" s="44"/>
      <c r="BN37" s="44"/>
      <c r="BO37" s="44"/>
      <c r="BP37" s="44"/>
      <c r="BQ37" s="44"/>
      <c r="BR37" s="44"/>
      <c r="BS37" s="44"/>
      <c r="BT37" s="48"/>
      <c r="BU37" s="50">
        <f t="shared" si="0"/>
        <v>3</v>
      </c>
      <c r="BV37" s="48" t="s">
        <v>18</v>
      </c>
      <c r="BW37" s="50">
        <f t="shared" si="1"/>
        <v>0</v>
      </c>
      <c r="BX37" s="48"/>
      <c r="BY37" s="48"/>
      <c r="BZ37" s="48"/>
      <c r="CA37" s="48" t="str">
        <f>$D$18</f>
        <v>SG Kaarst</v>
      </c>
      <c r="CB37" s="50">
        <f>SUM($BW$33+$BU$48+$BU$63+$BW$71)</f>
        <v>1</v>
      </c>
      <c r="CC37" s="51">
        <f>SUM($AZ$33+$AW$48+$AW$63+$AZ$71)</f>
        <v>7</v>
      </c>
      <c r="CD37" s="52" t="s">
        <v>18</v>
      </c>
      <c r="CE37" s="53">
        <f>SUM($AW$33+$AZ$48+$AZ$63+$AW$71)</f>
        <v>13</v>
      </c>
      <c r="CF37" s="75">
        <f>SUM(CC37-CE37)</f>
        <v>-6</v>
      </c>
      <c r="CG37" s="51"/>
      <c r="CH37" s="48" t="str">
        <f>$AG$20</f>
        <v>SC West Düsseldorf</v>
      </c>
      <c r="CI37" s="50">
        <f>SUM($BU$42+$BW$50+$BU$66+$BW$74)</f>
        <v>1</v>
      </c>
      <c r="CJ37" s="51">
        <f>SUM($AW$42+$AZ$50+$AW$66+$AZ$74)</f>
        <v>7</v>
      </c>
      <c r="CK37" s="52" t="s">
        <v>18</v>
      </c>
      <c r="CL37" s="53">
        <f>SUM($AZ$42+$AW$50+$AZ$66+$AW$74)</f>
        <v>15</v>
      </c>
      <c r="CM37" s="75">
        <f>SUM(CJ37-CL37)</f>
        <v>-8</v>
      </c>
      <c r="CN37" s="51"/>
      <c r="CO37" s="51"/>
      <c r="CP37" s="51"/>
      <c r="CQ37" s="51"/>
      <c r="CR37" s="23"/>
      <c r="CS37" s="22"/>
      <c r="CT37" s="22"/>
      <c r="CU37" s="22"/>
      <c r="CV37" s="22"/>
      <c r="CW37" s="22"/>
      <c r="CX37" s="22"/>
      <c r="CY37" s="22"/>
    </row>
    <row r="38" spans="2:103" s="3" customFormat="1" ht="15.75" customHeight="1">
      <c r="B38" s="172">
        <v>7</v>
      </c>
      <c r="C38" s="173"/>
      <c r="D38" s="173">
        <v>3</v>
      </c>
      <c r="E38" s="173"/>
      <c r="F38" s="173"/>
      <c r="G38" s="173" t="s">
        <v>31</v>
      </c>
      <c r="H38" s="173"/>
      <c r="I38" s="173"/>
      <c r="J38" s="174">
        <f>J37</f>
        <v>0.42708333333333337</v>
      </c>
      <c r="K38" s="174"/>
      <c r="L38" s="174"/>
      <c r="M38" s="174"/>
      <c r="N38" s="175"/>
      <c r="O38" s="191" t="str">
        <f>AG23</f>
        <v>DJK/VFL Willich</v>
      </c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40" t="s">
        <v>19</v>
      </c>
      <c r="AF38" s="192" t="str">
        <f>AG24</f>
        <v>VFR Oberhausen</v>
      </c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3"/>
      <c r="AW38" s="164">
        <v>1</v>
      </c>
      <c r="AX38" s="168"/>
      <c r="AY38" s="40" t="s">
        <v>18</v>
      </c>
      <c r="AZ38" s="168">
        <v>4</v>
      </c>
      <c r="BA38" s="179"/>
      <c r="BB38" s="164"/>
      <c r="BC38" s="165"/>
      <c r="BD38" s="14"/>
      <c r="BE38" s="48"/>
      <c r="BF38" s="49"/>
      <c r="BG38" s="49"/>
      <c r="BH38" s="49"/>
      <c r="BI38" s="48"/>
      <c r="BJ38" s="48"/>
      <c r="BK38" s="54"/>
      <c r="BL38" s="54"/>
      <c r="BM38" s="55"/>
      <c r="BN38" s="56"/>
      <c r="BO38" s="56"/>
      <c r="BP38" s="57"/>
      <c r="BQ38" s="56"/>
      <c r="BR38" s="58"/>
      <c r="BS38" s="48"/>
      <c r="BT38" s="48"/>
      <c r="BU38" s="50">
        <f t="shared" si="0"/>
        <v>0</v>
      </c>
      <c r="BV38" s="48" t="s">
        <v>18</v>
      </c>
      <c r="BW38" s="50">
        <f t="shared" si="1"/>
        <v>3</v>
      </c>
      <c r="BX38" s="48"/>
      <c r="BY38" s="48"/>
      <c r="BZ38" s="48"/>
      <c r="CA38" s="51"/>
      <c r="CB38" s="51"/>
      <c r="CC38" s="51"/>
      <c r="CD38" s="51"/>
      <c r="CE38" s="51"/>
      <c r="CF38" s="51"/>
      <c r="CG38" s="67"/>
      <c r="CH38" s="67"/>
      <c r="CI38" s="67"/>
      <c r="CJ38" s="67"/>
      <c r="CK38" s="67"/>
      <c r="CL38" s="67"/>
      <c r="CM38" s="67"/>
      <c r="CN38" s="67"/>
      <c r="CO38" s="67"/>
      <c r="CP38" s="51"/>
      <c r="CQ38" s="51"/>
      <c r="CR38" s="23"/>
      <c r="CS38" s="22"/>
      <c r="CT38" s="22"/>
      <c r="CU38" s="22"/>
      <c r="CV38" s="22"/>
      <c r="CW38" s="22"/>
      <c r="CX38" s="22"/>
      <c r="CY38" s="22"/>
    </row>
    <row r="39" spans="2:103" s="3" customFormat="1" ht="15.75" customHeight="1" thickBot="1">
      <c r="B39" s="121">
        <v>8</v>
      </c>
      <c r="C39" s="122"/>
      <c r="D39" s="122">
        <v>4</v>
      </c>
      <c r="E39" s="122"/>
      <c r="F39" s="122"/>
      <c r="G39" s="122" t="s">
        <v>31</v>
      </c>
      <c r="H39" s="122"/>
      <c r="I39" s="122"/>
      <c r="J39" s="176">
        <f>J38</f>
        <v>0.42708333333333337</v>
      </c>
      <c r="K39" s="176"/>
      <c r="L39" s="176"/>
      <c r="M39" s="176"/>
      <c r="N39" s="177"/>
      <c r="O39" s="166" t="str">
        <f>AG26</f>
        <v>SVG Neuss - Weissenberg</v>
      </c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7" t="s">
        <v>19</v>
      </c>
      <c r="AF39" s="167" t="str">
        <f>AG25</f>
        <v>SV Mönchengladbach</v>
      </c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9"/>
      <c r="AW39" s="160">
        <v>1</v>
      </c>
      <c r="AX39" s="170"/>
      <c r="AY39" s="7" t="s">
        <v>18</v>
      </c>
      <c r="AZ39" s="170">
        <v>2</v>
      </c>
      <c r="BA39" s="171"/>
      <c r="BB39" s="160"/>
      <c r="BC39" s="161"/>
      <c r="BD39" s="14"/>
      <c r="BE39" s="48"/>
      <c r="BF39" s="49"/>
      <c r="BG39" s="49"/>
      <c r="BH39" s="49"/>
      <c r="BI39" s="48"/>
      <c r="BJ39" s="48"/>
      <c r="BK39" s="54"/>
      <c r="BL39" s="54"/>
      <c r="BM39" s="55"/>
      <c r="BN39" s="56"/>
      <c r="BO39" s="56"/>
      <c r="BP39" s="57"/>
      <c r="BQ39" s="56"/>
      <c r="BR39" s="58"/>
      <c r="BS39" s="48"/>
      <c r="BT39" s="48"/>
      <c r="BU39" s="50">
        <f t="shared" si="0"/>
        <v>0</v>
      </c>
      <c r="BV39" s="48" t="s">
        <v>18</v>
      </c>
      <c r="BW39" s="50">
        <f t="shared" si="1"/>
        <v>3</v>
      </c>
      <c r="BX39" s="48"/>
      <c r="BY39" s="48"/>
      <c r="BZ39" s="48"/>
      <c r="CA39" s="51"/>
      <c r="CB39" s="51"/>
      <c r="CC39" s="51"/>
      <c r="CD39" s="51"/>
      <c r="CE39" s="51"/>
      <c r="CF39" s="51"/>
      <c r="CG39" s="67"/>
      <c r="CH39" s="67"/>
      <c r="CI39" s="67"/>
      <c r="CJ39" s="67"/>
      <c r="CK39" s="67"/>
      <c r="CL39" s="67"/>
      <c r="CM39" s="67"/>
      <c r="CN39" s="67"/>
      <c r="CO39" s="67"/>
      <c r="CP39" s="51"/>
      <c r="CQ39" s="51"/>
      <c r="CR39" s="23"/>
      <c r="CS39" s="22"/>
      <c r="CT39" s="22"/>
      <c r="CU39" s="22"/>
      <c r="CV39" s="22"/>
      <c r="CW39" s="22"/>
      <c r="CX39" s="22"/>
      <c r="CY39" s="22"/>
    </row>
    <row r="40" spans="2:103" s="3" customFormat="1" ht="15.75" customHeight="1">
      <c r="B40" s="182">
        <v>9</v>
      </c>
      <c r="C40" s="183"/>
      <c r="D40" s="183">
        <v>3</v>
      </c>
      <c r="E40" s="183"/>
      <c r="F40" s="183"/>
      <c r="G40" s="183" t="s">
        <v>15</v>
      </c>
      <c r="H40" s="183"/>
      <c r="I40" s="183"/>
      <c r="J40" s="184">
        <f>J39+$U$10*$X$10+$AL$10</f>
        <v>0.43750000000000006</v>
      </c>
      <c r="K40" s="184"/>
      <c r="L40" s="184"/>
      <c r="M40" s="184"/>
      <c r="N40" s="185"/>
      <c r="O40" s="186" t="str">
        <f>D20</f>
        <v>FC Wegberg - Beeck</v>
      </c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3" t="s">
        <v>19</v>
      </c>
      <c r="AF40" s="187" t="str">
        <f>D16</f>
        <v>TUS Wickrath</v>
      </c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8"/>
      <c r="AW40" s="162">
        <v>6</v>
      </c>
      <c r="AX40" s="189"/>
      <c r="AY40" s="13" t="s">
        <v>18</v>
      </c>
      <c r="AZ40" s="189">
        <v>2</v>
      </c>
      <c r="BA40" s="190"/>
      <c r="BB40" s="162"/>
      <c r="BC40" s="163"/>
      <c r="BD40" s="14"/>
      <c r="BE40" s="48"/>
      <c r="BF40" s="49"/>
      <c r="BG40" s="49"/>
      <c r="BH40" s="49"/>
      <c r="BI40" s="48"/>
      <c r="BJ40" s="48"/>
      <c r="BK40" s="54"/>
      <c r="BL40" s="54"/>
      <c r="BM40" s="55"/>
      <c r="BN40" s="56"/>
      <c r="BO40" s="56"/>
      <c r="BP40" s="57"/>
      <c r="BQ40" s="56"/>
      <c r="BR40" s="58"/>
      <c r="BS40" s="48"/>
      <c r="BT40" s="48"/>
      <c r="BU40" s="50">
        <f t="shared" si="0"/>
        <v>3</v>
      </c>
      <c r="BV40" s="48" t="s">
        <v>18</v>
      </c>
      <c r="BW40" s="50">
        <f t="shared" si="1"/>
        <v>0</v>
      </c>
      <c r="BX40" s="48"/>
      <c r="BY40" s="48"/>
      <c r="BZ40" s="48"/>
      <c r="CA40" s="71" t="s">
        <v>28</v>
      </c>
      <c r="CB40" s="50" t="s">
        <v>23</v>
      </c>
      <c r="CC40" s="158" t="s">
        <v>24</v>
      </c>
      <c r="CD40" s="158"/>
      <c r="CE40" s="158"/>
      <c r="CF40" s="72" t="s">
        <v>25</v>
      </c>
      <c r="CG40" s="51"/>
      <c r="CH40" s="71" t="s">
        <v>29</v>
      </c>
      <c r="CI40" s="50" t="s">
        <v>23</v>
      </c>
      <c r="CJ40" s="158" t="s">
        <v>24</v>
      </c>
      <c r="CK40" s="158"/>
      <c r="CL40" s="158"/>
      <c r="CM40" s="72" t="s">
        <v>25</v>
      </c>
      <c r="CN40" s="67"/>
      <c r="CO40" s="67"/>
      <c r="CP40" s="51"/>
      <c r="CQ40" s="51"/>
      <c r="CR40" s="23"/>
      <c r="CS40" s="22"/>
      <c r="CT40" s="22"/>
      <c r="CU40" s="22"/>
      <c r="CV40" s="22"/>
      <c r="CW40" s="22"/>
      <c r="CX40" s="22"/>
      <c r="CY40" s="22"/>
    </row>
    <row r="41" spans="2:103" s="3" customFormat="1" ht="15.75" customHeight="1">
      <c r="B41" s="133">
        <v>10</v>
      </c>
      <c r="C41" s="134"/>
      <c r="D41" s="134">
        <v>4</v>
      </c>
      <c r="E41" s="134"/>
      <c r="F41" s="134"/>
      <c r="G41" s="134" t="s">
        <v>15</v>
      </c>
      <c r="H41" s="134"/>
      <c r="I41" s="134"/>
      <c r="J41" s="180">
        <f>J40</f>
        <v>0.43750000000000006</v>
      </c>
      <c r="K41" s="180"/>
      <c r="L41" s="180"/>
      <c r="M41" s="180"/>
      <c r="N41" s="181"/>
      <c r="O41" s="131" t="str">
        <f>D17</f>
        <v>1. J. F. A. Düsseldorf</v>
      </c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41" t="s">
        <v>19</v>
      </c>
      <c r="AF41" s="132" t="str">
        <f>D19</f>
        <v>SF Hamborn</v>
      </c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78"/>
      <c r="AW41" s="155">
        <v>2</v>
      </c>
      <c r="AX41" s="156"/>
      <c r="AY41" s="41" t="s">
        <v>18</v>
      </c>
      <c r="AZ41" s="156">
        <v>1</v>
      </c>
      <c r="BA41" s="157"/>
      <c r="BB41" s="155"/>
      <c r="BC41" s="159"/>
      <c r="BD41" s="14"/>
      <c r="BE41" s="48"/>
      <c r="BF41" s="49"/>
      <c r="BG41" s="49"/>
      <c r="BH41" s="49"/>
      <c r="BI41" s="48"/>
      <c r="BJ41" s="48"/>
      <c r="BK41" s="54"/>
      <c r="BL41" s="54"/>
      <c r="BM41" s="55"/>
      <c r="BN41" s="56"/>
      <c r="BO41" s="56"/>
      <c r="BP41" s="57"/>
      <c r="BQ41" s="56"/>
      <c r="BR41" s="58"/>
      <c r="BS41" s="48"/>
      <c r="BT41" s="48"/>
      <c r="BU41" s="50">
        <f t="shared" si="0"/>
        <v>3</v>
      </c>
      <c r="BV41" s="48" t="s">
        <v>18</v>
      </c>
      <c r="BW41" s="50">
        <f t="shared" si="1"/>
        <v>0</v>
      </c>
      <c r="BX41" s="48"/>
      <c r="BY41" s="48"/>
      <c r="BZ41" s="48"/>
      <c r="CA41" s="48" t="str">
        <f>$D$27</f>
        <v>TUS Hordel</v>
      </c>
      <c r="CB41" s="50">
        <f>SUM($BU$44+$BW$52+$BU$68+$BW$75)</f>
        <v>12</v>
      </c>
      <c r="CC41" s="51">
        <f>SUM($AW$44+$AZ$52+$AW$68+$AZ$76)</f>
        <v>20</v>
      </c>
      <c r="CD41" s="52" t="s">
        <v>18</v>
      </c>
      <c r="CE41" s="53">
        <f>SUM($AZ$44+$AW$52+$AZ$68+$AW$76)</f>
        <v>4</v>
      </c>
      <c r="CF41" s="75">
        <f>SUM(CC41-CE41)</f>
        <v>16</v>
      </c>
      <c r="CG41" s="51"/>
      <c r="CH41" s="48" t="str">
        <f>$AG$24</f>
        <v>VFR Oberhausen</v>
      </c>
      <c r="CI41" s="50">
        <f>SUM($BW$38+$BU$47+$BW$69+$BU$78)</f>
        <v>9</v>
      </c>
      <c r="CJ41" s="51">
        <f>SUM($AZ$38+$AW$47+$AZ$69+$AW$78)</f>
        <v>13</v>
      </c>
      <c r="CK41" s="52" t="s">
        <v>18</v>
      </c>
      <c r="CL41" s="53">
        <f>SUM($AW$38+$AZ$47+$AW$69+$AZ$78)</f>
        <v>7</v>
      </c>
      <c r="CM41" s="75">
        <f>SUM(CJ41-CL41)</f>
        <v>6</v>
      </c>
      <c r="CN41" s="67"/>
      <c r="CO41" s="67"/>
      <c r="CP41" s="51"/>
      <c r="CQ41" s="51"/>
      <c r="CR41" s="23"/>
      <c r="CS41" s="22"/>
      <c r="CT41" s="22"/>
      <c r="CU41" s="22"/>
      <c r="CV41" s="22"/>
      <c r="CW41" s="22"/>
      <c r="CX41" s="22"/>
      <c r="CY41" s="22"/>
    </row>
    <row r="42" spans="2:103" s="3" customFormat="1" ht="15.75" customHeight="1">
      <c r="B42" s="172">
        <v>11</v>
      </c>
      <c r="C42" s="173"/>
      <c r="D42" s="173">
        <v>1</v>
      </c>
      <c r="E42" s="173"/>
      <c r="F42" s="173"/>
      <c r="G42" s="173" t="s">
        <v>21</v>
      </c>
      <c r="H42" s="173"/>
      <c r="I42" s="173"/>
      <c r="J42" s="174">
        <f>J41</f>
        <v>0.43750000000000006</v>
      </c>
      <c r="K42" s="174"/>
      <c r="L42" s="174"/>
      <c r="M42" s="174"/>
      <c r="N42" s="175"/>
      <c r="O42" s="191" t="str">
        <f>AG20</f>
        <v>SC West Düsseldorf</v>
      </c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40" t="s">
        <v>19</v>
      </c>
      <c r="AF42" s="192" t="str">
        <f>AG16</f>
        <v>DJK Giesenkirchen</v>
      </c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3"/>
      <c r="AW42" s="164">
        <v>1</v>
      </c>
      <c r="AX42" s="168"/>
      <c r="AY42" s="40" t="s">
        <v>18</v>
      </c>
      <c r="AZ42" s="168">
        <v>3</v>
      </c>
      <c r="BA42" s="179"/>
      <c r="BB42" s="164"/>
      <c r="BC42" s="165"/>
      <c r="BD42" s="14"/>
      <c r="BE42" s="48"/>
      <c r="BF42" s="49"/>
      <c r="BG42" s="49"/>
      <c r="BH42" s="49"/>
      <c r="BI42" s="48"/>
      <c r="BJ42" s="48"/>
      <c r="BK42" s="54"/>
      <c r="BL42" s="54"/>
      <c r="BM42" s="59"/>
      <c r="BN42" s="56"/>
      <c r="BO42" s="56"/>
      <c r="BP42" s="57"/>
      <c r="BQ42" s="56"/>
      <c r="BR42" s="60"/>
      <c r="BS42" s="48"/>
      <c r="BT42" s="48"/>
      <c r="BU42" s="50">
        <f t="shared" si="0"/>
        <v>0</v>
      </c>
      <c r="BV42" s="48" t="s">
        <v>18</v>
      </c>
      <c r="BW42" s="50">
        <f t="shared" si="1"/>
        <v>3</v>
      </c>
      <c r="BX42" s="48"/>
      <c r="BY42" s="48"/>
      <c r="BZ42" s="48"/>
      <c r="CA42" s="48" t="str">
        <f>$D$26</f>
        <v>TURA Duisburg</v>
      </c>
      <c r="CB42" s="50">
        <f>SUM($BU$37+$BW$45+$BU$53+$BW$68)</f>
        <v>9</v>
      </c>
      <c r="CC42" s="51">
        <f>SUM($AW$37+$AZ$45+$AW$53+$AZ$68)</f>
        <v>16</v>
      </c>
      <c r="CD42" s="52" t="s">
        <v>18</v>
      </c>
      <c r="CE42" s="53">
        <f>SUM($AZ$37+$AW$45+$AZ$53+$AW$68)</f>
        <v>7</v>
      </c>
      <c r="CF42" s="75">
        <f>SUM(CC42-CE42)</f>
        <v>9</v>
      </c>
      <c r="CG42" s="51"/>
      <c r="CH42" s="48" t="str">
        <f>$AG$27</f>
        <v>SG Unterrath</v>
      </c>
      <c r="CI42" s="50">
        <f>SUM($BU$46+$BW$54+$BU$70+$BW$78)</f>
        <v>9</v>
      </c>
      <c r="CJ42" s="51">
        <f>SUM($AW$46+$AZ$54+$AW$70+$AZ$78)</f>
        <v>16</v>
      </c>
      <c r="CK42" s="52" t="s">
        <v>18</v>
      </c>
      <c r="CL42" s="53">
        <f>SUM($AZ$46+$AW$54+$AZ$70+$AW$78)</f>
        <v>6</v>
      </c>
      <c r="CM42" s="75">
        <f>SUM(CJ42-CL42)</f>
        <v>10</v>
      </c>
      <c r="CN42" s="67"/>
      <c r="CO42" s="67"/>
      <c r="CP42" s="51"/>
      <c r="CQ42" s="51"/>
      <c r="CR42" s="23"/>
      <c r="CS42" s="22"/>
      <c r="CT42" s="22"/>
      <c r="CU42" s="22"/>
      <c r="CV42" s="22"/>
      <c r="CW42" s="22"/>
      <c r="CX42" s="22"/>
      <c r="CY42" s="22"/>
    </row>
    <row r="43" spans="2:103" s="3" customFormat="1" ht="15.75" customHeight="1" thickBot="1">
      <c r="B43" s="121">
        <v>12</v>
      </c>
      <c r="C43" s="122"/>
      <c r="D43" s="122">
        <v>2</v>
      </c>
      <c r="E43" s="122"/>
      <c r="F43" s="122"/>
      <c r="G43" s="122" t="s">
        <v>21</v>
      </c>
      <c r="H43" s="122"/>
      <c r="I43" s="122"/>
      <c r="J43" s="176">
        <f>J42</f>
        <v>0.43750000000000006</v>
      </c>
      <c r="K43" s="176"/>
      <c r="L43" s="176"/>
      <c r="M43" s="176"/>
      <c r="N43" s="177"/>
      <c r="O43" s="166" t="str">
        <f>AG17</f>
        <v>Preußen Krefeld</v>
      </c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7" t="s">
        <v>19</v>
      </c>
      <c r="AF43" s="167" t="str">
        <f>AG19</f>
        <v>Wuppertaler SV</v>
      </c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9"/>
      <c r="AW43" s="160">
        <v>2</v>
      </c>
      <c r="AX43" s="170"/>
      <c r="AY43" s="7" t="s">
        <v>18</v>
      </c>
      <c r="AZ43" s="170">
        <v>2</v>
      </c>
      <c r="BA43" s="171"/>
      <c r="BB43" s="160"/>
      <c r="BC43" s="161"/>
      <c r="BD43" s="14"/>
      <c r="BE43" s="48"/>
      <c r="BF43" s="49"/>
      <c r="BG43" s="49"/>
      <c r="BH43" s="49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50">
        <f t="shared" si="0"/>
        <v>1</v>
      </c>
      <c r="BV43" s="48" t="s">
        <v>18</v>
      </c>
      <c r="BW43" s="50">
        <f t="shared" si="1"/>
        <v>1</v>
      </c>
      <c r="BX43" s="48"/>
      <c r="BY43" s="48"/>
      <c r="BZ43" s="48"/>
      <c r="CA43" s="48" t="str">
        <f>$D$24</f>
        <v>SC Erkelenz</v>
      </c>
      <c r="CB43" s="50">
        <f>SUM($BW$36+$BU$45+$BW$67+$BU$76)</f>
        <v>6</v>
      </c>
      <c r="CC43" s="51">
        <f>SUM($AZ$36+$AW$45+$AZ$67+$AW$76)</f>
        <v>12</v>
      </c>
      <c r="CD43" s="52" t="s">
        <v>18</v>
      </c>
      <c r="CE43" s="53">
        <f>SUM($AW$36+$AZ$45+$AW$67+$AZ$76)</f>
        <v>13</v>
      </c>
      <c r="CF43" s="75">
        <f>SUM(CC43-CE43)</f>
        <v>-1</v>
      </c>
      <c r="CG43" s="51"/>
      <c r="CH43" s="48" t="str">
        <f>$AG$25</f>
        <v>SV Mönchengladbach</v>
      </c>
      <c r="CI43" s="50">
        <f>SUM($BW$39+$BU$54+$BU$69+$BW$77)</f>
        <v>9</v>
      </c>
      <c r="CJ43" s="51">
        <f>SUM($AZ$39+$AW$54+$AW$69+$AZ$77)</f>
        <v>10</v>
      </c>
      <c r="CK43" s="52" t="s">
        <v>18</v>
      </c>
      <c r="CL43" s="53">
        <f>SUM($AW$39+$AZ$54+$AZ$69+$AW$77)</f>
        <v>8</v>
      </c>
      <c r="CM43" s="75">
        <f>SUM(CJ43-CL43)</f>
        <v>2</v>
      </c>
      <c r="CN43" s="51"/>
      <c r="CO43" s="51"/>
      <c r="CP43" s="51"/>
      <c r="CQ43" s="51"/>
      <c r="CR43" s="23"/>
      <c r="CS43" s="22"/>
      <c r="CT43" s="22"/>
      <c r="CU43" s="22"/>
      <c r="CV43" s="22"/>
      <c r="CW43" s="22"/>
      <c r="CX43" s="22"/>
      <c r="CY43" s="22"/>
    </row>
    <row r="44" spans="2:103" s="3" customFormat="1" ht="15.75" customHeight="1">
      <c r="B44" s="182">
        <v>13</v>
      </c>
      <c r="C44" s="183"/>
      <c r="D44" s="183">
        <v>3</v>
      </c>
      <c r="E44" s="183"/>
      <c r="F44" s="183"/>
      <c r="G44" s="183" t="s">
        <v>30</v>
      </c>
      <c r="H44" s="183"/>
      <c r="I44" s="183"/>
      <c r="J44" s="184">
        <f>J43+$U$10*$X$10+$AL$10</f>
        <v>0.44791666666666674</v>
      </c>
      <c r="K44" s="184"/>
      <c r="L44" s="184"/>
      <c r="M44" s="184"/>
      <c r="N44" s="185"/>
      <c r="O44" s="186" t="str">
        <f>D27</f>
        <v>TUS Hordel</v>
      </c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3" t="s">
        <v>19</v>
      </c>
      <c r="AF44" s="187" t="str">
        <f>D23</f>
        <v>TURU Düsseldorf</v>
      </c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8"/>
      <c r="AW44" s="162">
        <v>5</v>
      </c>
      <c r="AX44" s="189"/>
      <c r="AY44" s="13" t="s">
        <v>18</v>
      </c>
      <c r="AZ44" s="189">
        <v>0</v>
      </c>
      <c r="BA44" s="190"/>
      <c r="BB44" s="162"/>
      <c r="BC44" s="163"/>
      <c r="BD44" s="14"/>
      <c r="BE44" s="48"/>
      <c r="BF44" s="49"/>
      <c r="BG44" s="49"/>
      <c r="BH44" s="49"/>
      <c r="BI44" s="48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8"/>
      <c r="BU44" s="50">
        <f t="shared" si="0"/>
        <v>3</v>
      </c>
      <c r="BV44" s="48" t="s">
        <v>18</v>
      </c>
      <c r="BW44" s="50">
        <f t="shared" si="1"/>
        <v>0</v>
      </c>
      <c r="BX44" s="48"/>
      <c r="BY44" s="48"/>
      <c r="BZ44" s="48"/>
      <c r="CA44" s="48" t="str">
        <f>$D$25</f>
        <v>BV 04 Düsseldorf</v>
      </c>
      <c r="CB44" s="50">
        <f>SUM($BW$37+$BU$52+$BU$67+$BW$75)</f>
        <v>3</v>
      </c>
      <c r="CC44" s="51">
        <f>SUM($AZ$37+$AW$52+$AW$67+$AZ$75)</f>
        <v>8</v>
      </c>
      <c r="CD44" s="52" t="s">
        <v>18</v>
      </c>
      <c r="CE44" s="53">
        <f>SUM($AW$37+$AZ$52+$AZ$67+$AW$75)</f>
        <v>18</v>
      </c>
      <c r="CF44" s="75">
        <f>SUM(CC44-CE44)</f>
        <v>-10</v>
      </c>
      <c r="CG44" s="51"/>
      <c r="CH44" s="48" t="str">
        <f>$AG$26</f>
        <v>SVG Neuss - Weissenberg</v>
      </c>
      <c r="CI44" s="50">
        <f>SUM($BU$39+$BW$47+$BU$55+$BW$70)</f>
        <v>3</v>
      </c>
      <c r="CJ44" s="51">
        <f>SUM($AW$39+$AZ$47+$AW$55+$AZ$70)</f>
        <v>7</v>
      </c>
      <c r="CK44" s="52" t="s">
        <v>18</v>
      </c>
      <c r="CL44" s="53">
        <f>SUM($AZ$39+$AW$47+$AZ$55+$AW$70)</f>
        <v>15</v>
      </c>
      <c r="CM44" s="75">
        <f>SUM(CJ44-CL44)</f>
        <v>-8</v>
      </c>
      <c r="CN44" s="51"/>
      <c r="CO44" s="51"/>
      <c r="CP44" s="51"/>
      <c r="CQ44" s="51"/>
      <c r="CR44" s="23"/>
      <c r="CS44" s="22"/>
      <c r="CT44" s="22"/>
      <c r="CU44" s="22"/>
      <c r="CV44" s="22"/>
      <c r="CW44" s="22"/>
      <c r="CX44" s="22"/>
      <c r="CY44" s="22"/>
    </row>
    <row r="45" spans="2:103" s="3" customFormat="1" ht="15.75" customHeight="1">
      <c r="B45" s="133">
        <v>14</v>
      </c>
      <c r="C45" s="134"/>
      <c r="D45" s="134">
        <v>4</v>
      </c>
      <c r="E45" s="134"/>
      <c r="F45" s="134"/>
      <c r="G45" s="134" t="s">
        <v>30</v>
      </c>
      <c r="H45" s="134"/>
      <c r="I45" s="134"/>
      <c r="J45" s="180">
        <f>J44</f>
        <v>0.44791666666666674</v>
      </c>
      <c r="K45" s="180"/>
      <c r="L45" s="180"/>
      <c r="M45" s="180"/>
      <c r="N45" s="181"/>
      <c r="O45" s="131" t="str">
        <f>D24</f>
        <v>SC Erkelenz</v>
      </c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41" t="s">
        <v>19</v>
      </c>
      <c r="AF45" s="132" t="str">
        <f>D26</f>
        <v>TURA Duisburg</v>
      </c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78"/>
      <c r="AW45" s="155">
        <v>1</v>
      </c>
      <c r="AX45" s="156"/>
      <c r="AY45" s="41" t="s">
        <v>18</v>
      </c>
      <c r="AZ45" s="156">
        <v>4</v>
      </c>
      <c r="BA45" s="157"/>
      <c r="BB45" s="155"/>
      <c r="BC45" s="159"/>
      <c r="BD45" s="14"/>
      <c r="BE45" s="48"/>
      <c r="BF45" s="49"/>
      <c r="BG45" s="49"/>
      <c r="BH45" s="49"/>
      <c r="BI45" s="48"/>
      <c r="BJ45" s="48"/>
      <c r="BK45" s="54"/>
      <c r="BL45" s="54"/>
      <c r="BM45" s="55"/>
      <c r="BN45" s="56"/>
      <c r="BO45" s="56"/>
      <c r="BP45" s="57"/>
      <c r="BQ45" s="56"/>
      <c r="BR45" s="58"/>
      <c r="BS45" s="48"/>
      <c r="BT45" s="48"/>
      <c r="BU45" s="50">
        <f t="shared" si="0"/>
        <v>0</v>
      </c>
      <c r="BV45" s="48" t="s">
        <v>18</v>
      </c>
      <c r="BW45" s="50">
        <f t="shared" si="1"/>
        <v>3</v>
      </c>
      <c r="BX45" s="48"/>
      <c r="BY45" s="48"/>
      <c r="BZ45" s="48"/>
      <c r="CA45" s="48" t="str">
        <f>$D$23</f>
        <v>TURU Düsseldorf</v>
      </c>
      <c r="CB45" s="50">
        <f>SUM($BU$36+$BW$44+$BW$53+$BU$75)</f>
        <v>0</v>
      </c>
      <c r="CC45" s="51">
        <f>SUM($AW$36+$AZ$44+$AZ$53+$AW$75)</f>
        <v>3</v>
      </c>
      <c r="CD45" s="52" t="s">
        <v>18</v>
      </c>
      <c r="CE45" s="53">
        <f>SUM($AZ$36+$AW$44+$AW$53+$AZ$75)</f>
        <v>17</v>
      </c>
      <c r="CF45" s="75">
        <f>SUM(CC45-CE45)</f>
        <v>-14</v>
      </c>
      <c r="CG45" s="51"/>
      <c r="CH45" s="48" t="str">
        <f>$AG$23</f>
        <v>DJK/VFL Willich</v>
      </c>
      <c r="CI45" s="50">
        <f>SUM($BU$38+$BW$46+$BW$55+$BU$77)</f>
        <v>0</v>
      </c>
      <c r="CJ45" s="51">
        <f>SUM($AW$38+$AZ$46+$AZ$55+$AW$77)</f>
        <v>7</v>
      </c>
      <c r="CK45" s="52" t="s">
        <v>18</v>
      </c>
      <c r="CL45" s="53">
        <f>SUM($AZ$38+$AW$46+$AW$55+$AZ$77)</f>
        <v>17</v>
      </c>
      <c r="CM45" s="75">
        <f>SUM(CJ45-CL45)</f>
        <v>-10</v>
      </c>
      <c r="CN45" s="51"/>
      <c r="CO45" s="51"/>
      <c r="CP45" s="51"/>
      <c r="CQ45" s="51"/>
      <c r="CR45" s="23"/>
      <c r="CS45" s="22"/>
      <c r="CT45" s="22"/>
      <c r="CU45" s="22"/>
      <c r="CV45" s="22"/>
      <c r="CW45" s="22"/>
      <c r="CX45" s="22"/>
      <c r="CY45" s="22"/>
    </row>
    <row r="46" spans="2:103" s="3" customFormat="1" ht="15.75" customHeight="1">
      <c r="B46" s="172">
        <v>15</v>
      </c>
      <c r="C46" s="173"/>
      <c r="D46" s="173">
        <v>1</v>
      </c>
      <c r="E46" s="173"/>
      <c r="F46" s="173"/>
      <c r="G46" s="173" t="s">
        <v>31</v>
      </c>
      <c r="H46" s="173"/>
      <c r="I46" s="173"/>
      <c r="J46" s="174">
        <f>J45</f>
        <v>0.44791666666666674</v>
      </c>
      <c r="K46" s="174"/>
      <c r="L46" s="174"/>
      <c r="M46" s="174"/>
      <c r="N46" s="175"/>
      <c r="O46" s="191" t="str">
        <f>AG27</f>
        <v>SG Unterrath</v>
      </c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40" t="s">
        <v>19</v>
      </c>
      <c r="AF46" s="192" t="str">
        <f>AG23</f>
        <v>DJK/VFL Willich</v>
      </c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3"/>
      <c r="AW46" s="164">
        <v>5</v>
      </c>
      <c r="AX46" s="168"/>
      <c r="AY46" s="40" t="s">
        <v>18</v>
      </c>
      <c r="AZ46" s="168">
        <v>2</v>
      </c>
      <c r="BA46" s="179"/>
      <c r="BB46" s="164"/>
      <c r="BC46" s="165"/>
      <c r="BD46" s="14"/>
      <c r="BE46" s="48"/>
      <c r="BF46" s="49"/>
      <c r="BG46" s="49"/>
      <c r="BH46" s="49"/>
      <c r="BI46" s="48"/>
      <c r="BJ46" s="48"/>
      <c r="BK46" s="54"/>
      <c r="BL46" s="54"/>
      <c r="BM46" s="55"/>
      <c r="BN46" s="56"/>
      <c r="BO46" s="56"/>
      <c r="BP46" s="57"/>
      <c r="BQ46" s="56"/>
      <c r="BR46" s="58"/>
      <c r="BS46" s="48"/>
      <c r="BT46" s="48"/>
      <c r="BU46" s="50">
        <f t="shared" si="0"/>
        <v>3</v>
      </c>
      <c r="BV46" s="48" t="s">
        <v>18</v>
      </c>
      <c r="BW46" s="50">
        <f t="shared" si="1"/>
        <v>0</v>
      </c>
      <c r="BX46" s="48"/>
      <c r="BY46" s="48"/>
      <c r="BZ46" s="48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23"/>
      <c r="CS46" s="22"/>
      <c r="CT46" s="22"/>
      <c r="CU46" s="22"/>
      <c r="CV46" s="22"/>
      <c r="CW46" s="22"/>
      <c r="CX46" s="22"/>
      <c r="CY46" s="22"/>
    </row>
    <row r="47" spans="2:103" s="3" customFormat="1" ht="15.75" customHeight="1" thickBot="1">
      <c r="B47" s="121">
        <v>16</v>
      </c>
      <c r="C47" s="122"/>
      <c r="D47" s="122">
        <v>2</v>
      </c>
      <c r="E47" s="122"/>
      <c r="F47" s="122"/>
      <c r="G47" s="122" t="s">
        <v>31</v>
      </c>
      <c r="H47" s="122"/>
      <c r="I47" s="122"/>
      <c r="J47" s="176">
        <f>J46</f>
        <v>0.44791666666666674</v>
      </c>
      <c r="K47" s="176"/>
      <c r="L47" s="176"/>
      <c r="M47" s="176"/>
      <c r="N47" s="177"/>
      <c r="O47" s="166" t="str">
        <f>AG24</f>
        <v>VFR Oberhausen</v>
      </c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7" t="s">
        <v>19</v>
      </c>
      <c r="AF47" s="167" t="str">
        <f>AG26</f>
        <v>SVG Neuss - Weissenberg</v>
      </c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9"/>
      <c r="AW47" s="160">
        <v>5</v>
      </c>
      <c r="AX47" s="170"/>
      <c r="AY47" s="7" t="s">
        <v>18</v>
      </c>
      <c r="AZ47" s="170">
        <v>1</v>
      </c>
      <c r="BA47" s="171"/>
      <c r="BB47" s="160"/>
      <c r="BC47" s="161"/>
      <c r="BD47" s="14"/>
      <c r="BE47" s="48"/>
      <c r="BF47" s="49"/>
      <c r="BG47" s="49"/>
      <c r="BH47" s="49"/>
      <c r="BI47" s="48"/>
      <c r="BJ47" s="48"/>
      <c r="BK47" s="54"/>
      <c r="BL47" s="54"/>
      <c r="BM47" s="59"/>
      <c r="BN47" s="56"/>
      <c r="BO47" s="56"/>
      <c r="BP47" s="57"/>
      <c r="BQ47" s="56"/>
      <c r="BR47" s="60"/>
      <c r="BS47" s="48"/>
      <c r="BT47" s="48"/>
      <c r="BU47" s="50">
        <f t="shared" si="0"/>
        <v>3</v>
      </c>
      <c r="BV47" s="48" t="s">
        <v>18</v>
      </c>
      <c r="BW47" s="50">
        <f t="shared" si="1"/>
        <v>0</v>
      </c>
      <c r="BX47" s="48"/>
      <c r="BY47" s="48"/>
      <c r="BZ47" s="48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23"/>
      <c r="CS47" s="22"/>
      <c r="CT47" s="22"/>
      <c r="CU47" s="22"/>
      <c r="CV47" s="22"/>
      <c r="CW47" s="22"/>
      <c r="CX47" s="22"/>
      <c r="CY47" s="22"/>
    </row>
    <row r="48" spans="2:103" s="3" customFormat="1" ht="15.75" customHeight="1">
      <c r="B48" s="182">
        <v>17</v>
      </c>
      <c r="C48" s="183"/>
      <c r="D48" s="183">
        <v>2</v>
      </c>
      <c r="E48" s="183"/>
      <c r="F48" s="183"/>
      <c r="G48" s="183" t="s">
        <v>15</v>
      </c>
      <c r="H48" s="183"/>
      <c r="I48" s="183"/>
      <c r="J48" s="184">
        <f>J47+$U$10*$X$10+$AL$10</f>
        <v>0.4583333333333334</v>
      </c>
      <c r="K48" s="184"/>
      <c r="L48" s="184"/>
      <c r="M48" s="184"/>
      <c r="N48" s="185"/>
      <c r="O48" s="186" t="str">
        <f>D18</f>
        <v>SG Kaarst</v>
      </c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3" t="s">
        <v>19</v>
      </c>
      <c r="AF48" s="187" t="str">
        <f>D20</f>
        <v>FC Wegberg - Beeck</v>
      </c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8"/>
      <c r="AW48" s="162">
        <v>1</v>
      </c>
      <c r="AX48" s="189"/>
      <c r="AY48" s="13" t="s">
        <v>18</v>
      </c>
      <c r="AZ48" s="189">
        <v>4</v>
      </c>
      <c r="BA48" s="190"/>
      <c r="BB48" s="162"/>
      <c r="BC48" s="163"/>
      <c r="BD48" s="14"/>
      <c r="BE48" s="48"/>
      <c r="BF48" s="49"/>
      <c r="BG48" s="49"/>
      <c r="BH48" s="49"/>
      <c r="BI48" s="48"/>
      <c r="BJ48" s="48"/>
      <c r="BK48" s="54"/>
      <c r="BL48" s="54"/>
      <c r="BM48" s="55"/>
      <c r="BN48" s="56"/>
      <c r="BO48" s="56"/>
      <c r="BP48" s="57"/>
      <c r="BQ48" s="56"/>
      <c r="BR48" s="58"/>
      <c r="BS48" s="48"/>
      <c r="BT48" s="48"/>
      <c r="BU48" s="50">
        <f t="shared" si="0"/>
        <v>0</v>
      </c>
      <c r="BV48" s="48" t="s">
        <v>18</v>
      </c>
      <c r="BW48" s="50">
        <f t="shared" si="1"/>
        <v>3</v>
      </c>
      <c r="BX48" s="48"/>
      <c r="BY48" s="48"/>
      <c r="BZ48" s="48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23"/>
      <c r="CS48" s="22"/>
      <c r="CT48" s="22"/>
      <c r="CU48" s="22"/>
      <c r="CV48" s="22"/>
      <c r="CW48" s="22"/>
      <c r="CX48" s="22"/>
      <c r="CY48" s="22"/>
    </row>
    <row r="49" spans="2:103" s="3" customFormat="1" ht="15.75" customHeight="1">
      <c r="B49" s="133">
        <v>18</v>
      </c>
      <c r="C49" s="134"/>
      <c r="D49" s="134">
        <v>3</v>
      </c>
      <c r="E49" s="134"/>
      <c r="F49" s="134"/>
      <c r="G49" s="134" t="s">
        <v>15</v>
      </c>
      <c r="H49" s="134"/>
      <c r="I49" s="134"/>
      <c r="J49" s="180">
        <f>J48</f>
        <v>0.4583333333333334</v>
      </c>
      <c r="K49" s="180"/>
      <c r="L49" s="180"/>
      <c r="M49" s="180"/>
      <c r="N49" s="181"/>
      <c r="O49" s="131" t="str">
        <f>D19</f>
        <v>SF Hamborn</v>
      </c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41" t="s">
        <v>19</v>
      </c>
      <c r="AF49" s="132" t="str">
        <f>D16</f>
        <v>TUS Wickrath</v>
      </c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78"/>
      <c r="AW49" s="155">
        <v>3</v>
      </c>
      <c r="AX49" s="156"/>
      <c r="AY49" s="41" t="s">
        <v>18</v>
      </c>
      <c r="AZ49" s="156">
        <v>3</v>
      </c>
      <c r="BA49" s="157"/>
      <c r="BB49" s="155"/>
      <c r="BC49" s="159"/>
      <c r="BD49" s="14"/>
      <c r="BE49" s="48"/>
      <c r="BF49" s="49"/>
      <c r="BG49" s="49"/>
      <c r="BH49" s="49"/>
      <c r="BI49" s="48"/>
      <c r="BJ49" s="48"/>
      <c r="BK49" s="54"/>
      <c r="BL49" s="54"/>
      <c r="BM49" s="55"/>
      <c r="BN49" s="56"/>
      <c r="BO49" s="56"/>
      <c r="BP49" s="57"/>
      <c r="BQ49" s="56"/>
      <c r="BR49" s="58"/>
      <c r="BS49" s="48"/>
      <c r="BT49" s="48"/>
      <c r="BU49" s="50">
        <f t="shared" si="0"/>
        <v>1</v>
      </c>
      <c r="BV49" s="48" t="s">
        <v>18</v>
      </c>
      <c r="BW49" s="50">
        <f t="shared" si="1"/>
        <v>1</v>
      </c>
      <c r="BX49" s="48"/>
      <c r="BY49" s="48"/>
      <c r="BZ49" s="48"/>
      <c r="CA49" s="48"/>
      <c r="CB49" s="48"/>
      <c r="CC49" s="51"/>
      <c r="CD49" s="51"/>
      <c r="CE49" s="51"/>
      <c r="CF49" s="51"/>
      <c r="CG49" s="51"/>
      <c r="CH49" s="48"/>
      <c r="CI49" s="48"/>
      <c r="CJ49" s="51"/>
      <c r="CK49" s="51"/>
      <c r="CL49" s="51"/>
      <c r="CM49" s="51"/>
      <c r="CN49" s="51"/>
      <c r="CO49" s="51"/>
      <c r="CP49" s="51"/>
      <c r="CQ49" s="51"/>
      <c r="CR49" s="23"/>
      <c r="CS49" s="22"/>
      <c r="CT49" s="22"/>
      <c r="CU49" s="22"/>
      <c r="CV49" s="22"/>
      <c r="CW49" s="22"/>
      <c r="CX49" s="22"/>
      <c r="CY49" s="22"/>
    </row>
    <row r="50" spans="2:103" s="3" customFormat="1" ht="15.75" customHeight="1">
      <c r="B50" s="172">
        <v>19</v>
      </c>
      <c r="C50" s="173"/>
      <c r="D50" s="173">
        <v>1</v>
      </c>
      <c r="E50" s="173"/>
      <c r="F50" s="173"/>
      <c r="G50" s="173" t="s">
        <v>21</v>
      </c>
      <c r="H50" s="173"/>
      <c r="I50" s="173"/>
      <c r="J50" s="174">
        <f>J49</f>
        <v>0.4583333333333334</v>
      </c>
      <c r="K50" s="174"/>
      <c r="L50" s="174"/>
      <c r="M50" s="174"/>
      <c r="N50" s="175"/>
      <c r="O50" s="191" t="str">
        <f>AG18</f>
        <v>DSC Wanne Eickel</v>
      </c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40" t="s">
        <v>19</v>
      </c>
      <c r="AF50" s="192" t="str">
        <f>AG20</f>
        <v>SC West Düsseldorf</v>
      </c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3"/>
      <c r="AW50" s="164">
        <v>4</v>
      </c>
      <c r="AX50" s="168"/>
      <c r="AY50" s="40" t="s">
        <v>18</v>
      </c>
      <c r="AZ50" s="168">
        <v>1</v>
      </c>
      <c r="BA50" s="179"/>
      <c r="BB50" s="164"/>
      <c r="BC50" s="165"/>
      <c r="BD50" s="14"/>
      <c r="BE50" s="48"/>
      <c r="BF50" s="49"/>
      <c r="BG50" s="49"/>
      <c r="BH50" s="49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50">
        <f t="shared" si="0"/>
        <v>3</v>
      </c>
      <c r="BV50" s="48" t="s">
        <v>18</v>
      </c>
      <c r="BW50" s="50">
        <f t="shared" si="1"/>
        <v>0</v>
      </c>
      <c r="BX50" s="48"/>
      <c r="BY50" s="48"/>
      <c r="BZ50" s="48"/>
      <c r="CA50" s="51"/>
      <c r="CB50" s="51"/>
      <c r="CC50" s="51"/>
      <c r="CD50" s="51"/>
      <c r="CE50" s="51"/>
      <c r="CF50" s="51"/>
      <c r="CG50" s="67"/>
      <c r="CH50" s="67"/>
      <c r="CI50" s="67"/>
      <c r="CJ50" s="67"/>
      <c r="CK50" s="67"/>
      <c r="CL50" s="67"/>
      <c r="CM50" s="67"/>
      <c r="CN50" s="67"/>
      <c r="CO50" s="67"/>
      <c r="CP50" s="51"/>
      <c r="CQ50" s="51"/>
      <c r="CR50" s="23"/>
      <c r="CS50" s="22"/>
      <c r="CT50" s="22"/>
      <c r="CU50" s="22"/>
      <c r="CV50" s="22"/>
      <c r="CW50" s="22"/>
      <c r="CX50" s="22"/>
      <c r="CY50" s="22"/>
    </row>
    <row r="51" spans="2:87" ht="15.75" customHeight="1" thickBot="1">
      <c r="B51" s="121">
        <v>20</v>
      </c>
      <c r="C51" s="122"/>
      <c r="D51" s="122">
        <v>4</v>
      </c>
      <c r="E51" s="122"/>
      <c r="F51" s="122"/>
      <c r="G51" s="122" t="s">
        <v>21</v>
      </c>
      <c r="H51" s="122"/>
      <c r="I51" s="122"/>
      <c r="J51" s="176">
        <f>J50</f>
        <v>0.4583333333333334</v>
      </c>
      <c r="K51" s="176"/>
      <c r="L51" s="176"/>
      <c r="M51" s="176"/>
      <c r="N51" s="177"/>
      <c r="O51" s="166" t="str">
        <f>AG19</f>
        <v>Wuppertaler SV</v>
      </c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7" t="s">
        <v>19</v>
      </c>
      <c r="AF51" s="167" t="str">
        <f>AG16</f>
        <v>DJK Giesenkirchen</v>
      </c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9"/>
      <c r="AW51" s="160">
        <v>4</v>
      </c>
      <c r="AX51" s="170"/>
      <c r="AY51" s="7" t="s">
        <v>18</v>
      </c>
      <c r="AZ51" s="170">
        <v>2</v>
      </c>
      <c r="BA51" s="171"/>
      <c r="BB51" s="160"/>
      <c r="BC51" s="161"/>
      <c r="BD51" s="15"/>
      <c r="BF51" s="49"/>
      <c r="BG51" s="49"/>
      <c r="BH51" s="49"/>
      <c r="BU51" s="50">
        <f t="shared" si="0"/>
        <v>3</v>
      </c>
      <c r="BV51" s="48" t="s">
        <v>18</v>
      </c>
      <c r="BW51" s="50">
        <f t="shared" si="1"/>
        <v>0</v>
      </c>
      <c r="CH51" s="67"/>
      <c r="CI51" s="67"/>
    </row>
    <row r="52" spans="2:87" ht="15.75" customHeight="1">
      <c r="B52" s="182">
        <v>21</v>
      </c>
      <c r="C52" s="183"/>
      <c r="D52" s="183">
        <v>2</v>
      </c>
      <c r="E52" s="183"/>
      <c r="F52" s="183"/>
      <c r="G52" s="183" t="s">
        <v>30</v>
      </c>
      <c r="H52" s="183"/>
      <c r="I52" s="183"/>
      <c r="J52" s="184">
        <f>J51+$U$10*$X$10+$AL$10</f>
        <v>0.4687500000000001</v>
      </c>
      <c r="K52" s="184"/>
      <c r="L52" s="184"/>
      <c r="M52" s="184"/>
      <c r="N52" s="185"/>
      <c r="O52" s="186" t="str">
        <f>D25</f>
        <v>BV 04 Düsseldorf</v>
      </c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3" t="s">
        <v>19</v>
      </c>
      <c r="AF52" s="187" t="str">
        <f>D27</f>
        <v>TUS Hordel</v>
      </c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8"/>
      <c r="AW52" s="162">
        <v>0</v>
      </c>
      <c r="AX52" s="189"/>
      <c r="AY52" s="13" t="s">
        <v>18</v>
      </c>
      <c r="AZ52" s="189">
        <v>5</v>
      </c>
      <c r="BA52" s="190"/>
      <c r="BB52" s="162"/>
      <c r="BC52" s="163"/>
      <c r="BD52" s="15"/>
      <c r="BF52" s="49"/>
      <c r="BG52" s="49"/>
      <c r="BH52" s="49"/>
      <c r="BU52" s="50">
        <f t="shared" si="0"/>
        <v>0</v>
      </c>
      <c r="BV52" s="48" t="s">
        <v>18</v>
      </c>
      <c r="BW52" s="50">
        <f t="shared" si="1"/>
        <v>3</v>
      </c>
      <c r="CH52" s="67"/>
      <c r="CI52" s="67"/>
    </row>
    <row r="53" spans="2:87" ht="15.75" customHeight="1">
      <c r="B53" s="133">
        <v>22</v>
      </c>
      <c r="C53" s="134"/>
      <c r="D53" s="134">
        <v>3</v>
      </c>
      <c r="E53" s="134"/>
      <c r="F53" s="134"/>
      <c r="G53" s="134" t="s">
        <v>30</v>
      </c>
      <c r="H53" s="134"/>
      <c r="I53" s="134"/>
      <c r="J53" s="180">
        <f>J52</f>
        <v>0.4687500000000001</v>
      </c>
      <c r="K53" s="180"/>
      <c r="L53" s="180"/>
      <c r="M53" s="180"/>
      <c r="N53" s="181"/>
      <c r="O53" s="131" t="str">
        <f>D26</f>
        <v>TURA Duisburg</v>
      </c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41" t="s">
        <v>19</v>
      </c>
      <c r="AF53" s="132" t="str">
        <f>D23</f>
        <v>TURU Düsseldorf</v>
      </c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78"/>
      <c r="AW53" s="155">
        <v>3</v>
      </c>
      <c r="AX53" s="156"/>
      <c r="AY53" s="41" t="s">
        <v>18</v>
      </c>
      <c r="AZ53" s="156">
        <v>0</v>
      </c>
      <c r="BA53" s="157"/>
      <c r="BB53" s="155"/>
      <c r="BC53" s="159"/>
      <c r="BD53" s="15"/>
      <c r="BF53" s="49"/>
      <c r="BG53" s="49"/>
      <c r="BH53" s="49"/>
      <c r="BU53" s="50">
        <f t="shared" si="0"/>
        <v>3</v>
      </c>
      <c r="BV53" s="48" t="s">
        <v>18</v>
      </c>
      <c r="BW53" s="50">
        <f t="shared" si="1"/>
        <v>0</v>
      </c>
      <c r="CH53" s="67"/>
      <c r="CI53" s="67"/>
    </row>
    <row r="54" spans="2:87" ht="15.75" customHeight="1">
      <c r="B54" s="172">
        <v>23</v>
      </c>
      <c r="C54" s="173"/>
      <c r="D54" s="173">
        <v>1</v>
      </c>
      <c r="E54" s="173"/>
      <c r="F54" s="173"/>
      <c r="G54" s="173" t="s">
        <v>31</v>
      </c>
      <c r="H54" s="173"/>
      <c r="I54" s="173"/>
      <c r="J54" s="174">
        <f>J53</f>
        <v>0.4687500000000001</v>
      </c>
      <c r="K54" s="174"/>
      <c r="L54" s="174"/>
      <c r="M54" s="174"/>
      <c r="N54" s="175"/>
      <c r="O54" s="191" t="str">
        <f>AG25</f>
        <v>SV Mönchengladbach</v>
      </c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40" t="s">
        <v>19</v>
      </c>
      <c r="AF54" s="192" t="str">
        <f>AG27</f>
        <v>SG Unterrath</v>
      </c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3"/>
      <c r="AW54" s="164">
        <v>1</v>
      </c>
      <c r="AX54" s="168"/>
      <c r="AY54" s="40" t="s">
        <v>18</v>
      </c>
      <c r="AZ54" s="168">
        <v>0</v>
      </c>
      <c r="BA54" s="179"/>
      <c r="BB54" s="164"/>
      <c r="BC54" s="165"/>
      <c r="BD54" s="15"/>
      <c r="BF54" s="49"/>
      <c r="BG54" s="49"/>
      <c r="BH54" s="49"/>
      <c r="BU54" s="50">
        <f t="shared" si="0"/>
        <v>3</v>
      </c>
      <c r="BV54" s="48" t="s">
        <v>18</v>
      </c>
      <c r="BW54" s="50">
        <f t="shared" si="1"/>
        <v>0</v>
      </c>
      <c r="CH54" s="67"/>
      <c r="CI54" s="67"/>
    </row>
    <row r="55" spans="2:87" ht="15.75" customHeight="1" thickBot="1">
      <c r="B55" s="121">
        <v>24</v>
      </c>
      <c r="C55" s="122"/>
      <c r="D55" s="122">
        <v>4</v>
      </c>
      <c r="E55" s="122"/>
      <c r="F55" s="122"/>
      <c r="G55" s="122" t="s">
        <v>31</v>
      </c>
      <c r="H55" s="122"/>
      <c r="I55" s="122"/>
      <c r="J55" s="176">
        <f>J54</f>
        <v>0.4687500000000001</v>
      </c>
      <c r="K55" s="176"/>
      <c r="L55" s="176"/>
      <c r="M55" s="176"/>
      <c r="N55" s="177"/>
      <c r="O55" s="166" t="str">
        <f>AG26</f>
        <v>SVG Neuss - Weissenberg</v>
      </c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7" t="s">
        <v>19</v>
      </c>
      <c r="AF55" s="167" t="str">
        <f>AG23</f>
        <v>DJK/VFL Willich</v>
      </c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9"/>
      <c r="AW55" s="160">
        <v>2</v>
      </c>
      <c r="AX55" s="170"/>
      <c r="AY55" s="7" t="s">
        <v>18</v>
      </c>
      <c r="AZ55" s="170">
        <v>1</v>
      </c>
      <c r="BA55" s="171"/>
      <c r="BB55" s="160"/>
      <c r="BC55" s="161"/>
      <c r="BD55" s="15"/>
      <c r="BF55" s="49"/>
      <c r="BG55" s="49"/>
      <c r="BH55" s="49"/>
      <c r="BU55" s="50">
        <f t="shared" si="0"/>
        <v>3</v>
      </c>
      <c r="BV55" s="48" t="s">
        <v>18</v>
      </c>
      <c r="BW55" s="50">
        <f t="shared" si="1"/>
        <v>0</v>
      </c>
      <c r="CH55" s="67"/>
      <c r="CI55" s="67"/>
    </row>
    <row r="56" spans="2:75" ht="13.5" customHeight="1">
      <c r="B56" s="17"/>
      <c r="C56" s="17"/>
      <c r="D56" s="17"/>
      <c r="E56" s="17"/>
      <c r="F56" s="17"/>
      <c r="G56" s="17"/>
      <c r="H56" s="17"/>
      <c r="I56" s="17"/>
      <c r="J56" s="18"/>
      <c r="K56" s="18"/>
      <c r="L56" s="18"/>
      <c r="M56" s="18"/>
      <c r="N56" s="18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20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20"/>
      <c r="AX56" s="20"/>
      <c r="AY56" s="20"/>
      <c r="AZ56" s="20"/>
      <c r="BA56" s="20"/>
      <c r="BB56" s="20"/>
      <c r="BC56" s="20"/>
      <c r="BD56" s="15"/>
      <c r="BF56" s="49"/>
      <c r="BG56" s="49"/>
      <c r="BH56" s="49"/>
      <c r="BU56" s="50"/>
      <c r="BV56" s="48"/>
      <c r="BW56" s="50"/>
    </row>
    <row r="57" spans="2:75" ht="13.5" customHeight="1">
      <c r="B57" s="17"/>
      <c r="C57" s="17"/>
      <c r="D57" s="17"/>
      <c r="E57" s="17"/>
      <c r="F57" s="17"/>
      <c r="G57" s="17"/>
      <c r="H57" s="17"/>
      <c r="I57" s="17"/>
      <c r="J57" s="18"/>
      <c r="K57" s="18"/>
      <c r="L57" s="18"/>
      <c r="M57" s="18"/>
      <c r="N57" s="18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20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20"/>
      <c r="AX57" s="20"/>
      <c r="AY57" s="20"/>
      <c r="AZ57" s="20"/>
      <c r="BA57" s="20"/>
      <c r="BB57" s="20"/>
      <c r="BC57" s="20"/>
      <c r="BD57" s="15"/>
      <c r="BF57" s="49"/>
      <c r="BG57" s="49"/>
      <c r="BH57" s="49"/>
      <c r="BU57" s="50"/>
      <c r="BV57" s="48"/>
      <c r="BW57" s="50"/>
    </row>
    <row r="58" spans="2:75" ht="5.25" customHeight="1">
      <c r="B58" s="17"/>
      <c r="C58" s="17"/>
      <c r="D58" s="17"/>
      <c r="E58" s="17"/>
      <c r="F58" s="17"/>
      <c r="G58" s="17"/>
      <c r="H58" s="17"/>
      <c r="I58" s="17"/>
      <c r="J58" s="18"/>
      <c r="K58" s="18"/>
      <c r="L58" s="18"/>
      <c r="M58" s="18"/>
      <c r="N58" s="18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20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20"/>
      <c r="AX58" s="20"/>
      <c r="AY58" s="20"/>
      <c r="AZ58" s="20"/>
      <c r="BA58" s="20"/>
      <c r="BB58" s="20"/>
      <c r="BC58" s="20"/>
      <c r="BD58" s="15"/>
      <c r="BF58" s="49"/>
      <c r="BG58" s="49"/>
      <c r="BH58" s="49"/>
      <c r="BU58" s="50"/>
      <c r="BV58" s="48"/>
      <c r="BW58" s="50"/>
    </row>
    <row r="59" spans="2:149" ht="33">
      <c r="B59" s="120" t="s">
        <v>74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96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8"/>
      <c r="BV59" s="97"/>
      <c r="BW59" s="98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</row>
    <row r="60" spans="2:75" ht="12.75">
      <c r="B60" s="1" t="s">
        <v>22</v>
      </c>
      <c r="BD60" s="21"/>
      <c r="BU60" s="50"/>
      <c r="BV60" s="48"/>
      <c r="BW60" s="50"/>
    </row>
    <row r="61" spans="56:75" ht="6.75" customHeight="1" thickBot="1">
      <c r="BD61" s="21"/>
      <c r="BU61" s="50"/>
      <c r="BV61" s="48"/>
      <c r="BW61" s="50"/>
    </row>
    <row r="62" spans="2:75" ht="15.75" customHeight="1" thickBot="1">
      <c r="B62" s="202" t="s">
        <v>12</v>
      </c>
      <c r="C62" s="203"/>
      <c r="D62" s="200" t="s">
        <v>13</v>
      </c>
      <c r="E62" s="143"/>
      <c r="F62" s="201"/>
      <c r="G62" s="200" t="s">
        <v>14</v>
      </c>
      <c r="H62" s="143"/>
      <c r="I62" s="201"/>
      <c r="J62" s="200" t="s">
        <v>16</v>
      </c>
      <c r="K62" s="143"/>
      <c r="L62" s="143"/>
      <c r="M62" s="143"/>
      <c r="N62" s="201"/>
      <c r="O62" s="200" t="s">
        <v>17</v>
      </c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201"/>
      <c r="AW62" s="200" t="s">
        <v>20</v>
      </c>
      <c r="AX62" s="143"/>
      <c r="AY62" s="143"/>
      <c r="AZ62" s="143"/>
      <c r="BA62" s="201"/>
      <c r="BB62" s="206"/>
      <c r="BC62" s="207"/>
      <c r="BD62" s="21"/>
      <c r="BU62" s="50"/>
      <c r="BV62" s="48"/>
      <c r="BW62" s="50"/>
    </row>
    <row r="63" spans="2:75" ht="15.75" customHeight="1">
      <c r="B63" s="182">
        <v>25</v>
      </c>
      <c r="C63" s="183"/>
      <c r="D63" s="183">
        <v>1</v>
      </c>
      <c r="E63" s="183"/>
      <c r="F63" s="183"/>
      <c r="G63" s="183" t="s">
        <v>15</v>
      </c>
      <c r="H63" s="183"/>
      <c r="I63" s="183"/>
      <c r="J63" s="184">
        <f>J55+$U$10*$X$10+$AL$10</f>
        <v>0.4791666666666668</v>
      </c>
      <c r="K63" s="184"/>
      <c r="L63" s="184"/>
      <c r="M63" s="184"/>
      <c r="N63" s="185"/>
      <c r="O63" s="186" t="str">
        <f>D18</f>
        <v>SG Kaarst</v>
      </c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3" t="s">
        <v>19</v>
      </c>
      <c r="AF63" s="187" t="str">
        <f>D17</f>
        <v>1. J. F. A. Düsseldorf</v>
      </c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8"/>
      <c r="AW63" s="162">
        <v>1</v>
      </c>
      <c r="AX63" s="189"/>
      <c r="AY63" s="13" t="s">
        <v>18</v>
      </c>
      <c r="AZ63" s="189">
        <v>3</v>
      </c>
      <c r="BA63" s="190"/>
      <c r="BB63" s="162"/>
      <c r="BC63" s="163"/>
      <c r="BD63" s="21"/>
      <c r="BU63" s="50">
        <f aca="true" t="shared" si="2" ref="BU63:BU78">IF(ISBLANK(AZ63),"0",IF(AW63&gt;AZ63,3,IF(AW63=AZ63,1,0)))</f>
        <v>0</v>
      </c>
      <c r="BV63" s="48" t="s">
        <v>18</v>
      </c>
      <c r="BW63" s="50">
        <f aca="true" t="shared" si="3" ref="BW63:BW78">IF(ISBLANK(AZ63),"0",IF(AZ63&gt;AW63,3,IF(AZ63=AW63,1,0)))</f>
        <v>3</v>
      </c>
    </row>
    <row r="64" spans="2:75" ht="15.75" customHeight="1">
      <c r="B64" s="133">
        <v>26</v>
      </c>
      <c r="C64" s="134"/>
      <c r="D64" s="134">
        <v>2</v>
      </c>
      <c r="E64" s="134"/>
      <c r="F64" s="134"/>
      <c r="G64" s="134" t="s">
        <v>15</v>
      </c>
      <c r="H64" s="134"/>
      <c r="I64" s="134"/>
      <c r="J64" s="180">
        <f>J63</f>
        <v>0.4791666666666668</v>
      </c>
      <c r="K64" s="180"/>
      <c r="L64" s="180"/>
      <c r="M64" s="180"/>
      <c r="N64" s="181"/>
      <c r="O64" s="131" t="str">
        <f>D20</f>
        <v>FC Wegberg - Beeck</v>
      </c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41" t="s">
        <v>19</v>
      </c>
      <c r="AF64" s="132" t="str">
        <f>D19</f>
        <v>SF Hamborn</v>
      </c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78"/>
      <c r="AW64" s="155">
        <v>1</v>
      </c>
      <c r="AX64" s="156"/>
      <c r="AY64" s="41" t="s">
        <v>18</v>
      </c>
      <c r="AZ64" s="156">
        <v>2</v>
      </c>
      <c r="BA64" s="157"/>
      <c r="BB64" s="155"/>
      <c r="BC64" s="159"/>
      <c r="BD64" s="21"/>
      <c r="BU64" s="50">
        <f t="shared" si="2"/>
        <v>0</v>
      </c>
      <c r="BV64" s="48" t="s">
        <v>18</v>
      </c>
      <c r="BW64" s="50">
        <f t="shared" si="3"/>
        <v>3</v>
      </c>
    </row>
    <row r="65" spans="2:75" ht="15.75" customHeight="1">
      <c r="B65" s="172">
        <v>27</v>
      </c>
      <c r="C65" s="173"/>
      <c r="D65" s="173">
        <v>3</v>
      </c>
      <c r="E65" s="173"/>
      <c r="F65" s="173"/>
      <c r="G65" s="173" t="s">
        <v>21</v>
      </c>
      <c r="H65" s="173"/>
      <c r="I65" s="173"/>
      <c r="J65" s="174">
        <f>J64</f>
        <v>0.4791666666666668</v>
      </c>
      <c r="K65" s="174"/>
      <c r="L65" s="174"/>
      <c r="M65" s="174"/>
      <c r="N65" s="175"/>
      <c r="O65" s="191" t="str">
        <f>AG18</f>
        <v>DSC Wanne Eickel</v>
      </c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40" t="s">
        <v>19</v>
      </c>
      <c r="AF65" s="192" t="str">
        <f>AG17</f>
        <v>Preußen Krefeld</v>
      </c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3"/>
      <c r="AW65" s="164">
        <v>3</v>
      </c>
      <c r="AX65" s="168"/>
      <c r="AY65" s="40" t="s">
        <v>18</v>
      </c>
      <c r="AZ65" s="168">
        <v>3</v>
      </c>
      <c r="BA65" s="179"/>
      <c r="BB65" s="164"/>
      <c r="BC65" s="165"/>
      <c r="BD65" s="21"/>
      <c r="BU65" s="50">
        <f t="shared" si="2"/>
        <v>1</v>
      </c>
      <c r="BV65" s="48" t="s">
        <v>18</v>
      </c>
      <c r="BW65" s="50">
        <f t="shared" si="3"/>
        <v>1</v>
      </c>
    </row>
    <row r="66" spans="2:75" ht="15.75" customHeight="1" thickBot="1">
      <c r="B66" s="121">
        <v>28</v>
      </c>
      <c r="C66" s="122"/>
      <c r="D66" s="122">
        <v>4</v>
      </c>
      <c r="E66" s="122"/>
      <c r="F66" s="122"/>
      <c r="G66" s="122" t="s">
        <v>21</v>
      </c>
      <c r="H66" s="122"/>
      <c r="I66" s="122"/>
      <c r="J66" s="176">
        <f>J65</f>
        <v>0.4791666666666668</v>
      </c>
      <c r="K66" s="176"/>
      <c r="L66" s="176"/>
      <c r="M66" s="176"/>
      <c r="N66" s="177"/>
      <c r="O66" s="166" t="str">
        <f>AG20</f>
        <v>SC West Düsseldorf</v>
      </c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7" t="s">
        <v>19</v>
      </c>
      <c r="AF66" s="167" t="str">
        <f>AG19</f>
        <v>Wuppertaler SV</v>
      </c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9"/>
      <c r="AW66" s="160">
        <v>1</v>
      </c>
      <c r="AX66" s="170"/>
      <c r="AY66" s="7" t="s">
        <v>18</v>
      </c>
      <c r="AZ66" s="170">
        <v>4</v>
      </c>
      <c r="BA66" s="171"/>
      <c r="BB66" s="160"/>
      <c r="BC66" s="161"/>
      <c r="BD66" s="21"/>
      <c r="BU66" s="50">
        <f t="shared" si="2"/>
        <v>0</v>
      </c>
      <c r="BV66" s="48" t="s">
        <v>18</v>
      </c>
      <c r="BW66" s="50">
        <f t="shared" si="3"/>
        <v>3</v>
      </c>
    </row>
    <row r="67" spans="2:75" ht="15.75" customHeight="1">
      <c r="B67" s="182">
        <v>29</v>
      </c>
      <c r="C67" s="183"/>
      <c r="D67" s="183">
        <v>1</v>
      </c>
      <c r="E67" s="183"/>
      <c r="F67" s="183"/>
      <c r="G67" s="183" t="s">
        <v>30</v>
      </c>
      <c r="H67" s="183"/>
      <c r="I67" s="183"/>
      <c r="J67" s="184">
        <f>J66+$U$10*$X$10+$AL$10</f>
        <v>0.4895833333333335</v>
      </c>
      <c r="K67" s="184"/>
      <c r="L67" s="184"/>
      <c r="M67" s="184"/>
      <c r="N67" s="185"/>
      <c r="O67" s="186" t="str">
        <f>D25</f>
        <v>BV 04 Düsseldorf</v>
      </c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3" t="s">
        <v>19</v>
      </c>
      <c r="AF67" s="187" t="str">
        <f>D24</f>
        <v>SC Erkelenz</v>
      </c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8"/>
      <c r="AW67" s="162">
        <v>2</v>
      </c>
      <c r="AX67" s="189"/>
      <c r="AY67" s="13" t="s">
        <v>18</v>
      </c>
      <c r="AZ67" s="189">
        <v>4</v>
      </c>
      <c r="BA67" s="190"/>
      <c r="BB67" s="162"/>
      <c r="BC67" s="163"/>
      <c r="BD67" s="21"/>
      <c r="BU67" s="50">
        <f t="shared" si="2"/>
        <v>0</v>
      </c>
      <c r="BV67" s="48" t="s">
        <v>18</v>
      </c>
      <c r="BW67" s="50">
        <f t="shared" si="3"/>
        <v>3</v>
      </c>
    </row>
    <row r="68" spans="2:75" ht="15.75" customHeight="1">
      <c r="B68" s="133">
        <v>30</v>
      </c>
      <c r="C68" s="134"/>
      <c r="D68" s="134">
        <v>2</v>
      </c>
      <c r="E68" s="134"/>
      <c r="F68" s="134"/>
      <c r="G68" s="134" t="s">
        <v>30</v>
      </c>
      <c r="H68" s="134"/>
      <c r="I68" s="134"/>
      <c r="J68" s="180">
        <f>J67</f>
        <v>0.4895833333333335</v>
      </c>
      <c r="K68" s="180"/>
      <c r="L68" s="180"/>
      <c r="M68" s="180"/>
      <c r="N68" s="181"/>
      <c r="O68" s="131" t="str">
        <f>D27</f>
        <v>TUS Hordel</v>
      </c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41" t="s">
        <v>19</v>
      </c>
      <c r="AF68" s="132" t="str">
        <f>D26</f>
        <v>TURA Duisburg</v>
      </c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78"/>
      <c r="AW68" s="155">
        <v>4</v>
      </c>
      <c r="AX68" s="156"/>
      <c r="AY68" s="41" t="s">
        <v>18</v>
      </c>
      <c r="AZ68" s="156">
        <v>2</v>
      </c>
      <c r="BA68" s="157"/>
      <c r="BB68" s="155"/>
      <c r="BC68" s="159"/>
      <c r="BD68" s="21"/>
      <c r="BU68" s="50">
        <f t="shared" si="2"/>
        <v>3</v>
      </c>
      <c r="BV68" s="48" t="s">
        <v>18</v>
      </c>
      <c r="BW68" s="50">
        <f t="shared" si="3"/>
        <v>0</v>
      </c>
    </row>
    <row r="69" spans="2:75" ht="15.75" customHeight="1">
      <c r="B69" s="172">
        <v>31</v>
      </c>
      <c r="C69" s="173"/>
      <c r="D69" s="173">
        <v>3</v>
      </c>
      <c r="E69" s="173"/>
      <c r="F69" s="173"/>
      <c r="G69" s="173" t="s">
        <v>31</v>
      </c>
      <c r="H69" s="173"/>
      <c r="I69" s="173"/>
      <c r="J69" s="174">
        <f>J68</f>
        <v>0.4895833333333335</v>
      </c>
      <c r="K69" s="174"/>
      <c r="L69" s="174"/>
      <c r="M69" s="174"/>
      <c r="N69" s="175"/>
      <c r="O69" s="191" t="str">
        <f>AG25</f>
        <v>SV Mönchengladbach</v>
      </c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40" t="s">
        <v>19</v>
      </c>
      <c r="AF69" s="192" t="str">
        <f>AG24</f>
        <v>VFR Oberhausen</v>
      </c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3"/>
      <c r="AW69" s="164">
        <v>1</v>
      </c>
      <c r="AX69" s="168"/>
      <c r="AY69" s="40" t="s">
        <v>18</v>
      </c>
      <c r="AZ69" s="168">
        <v>4</v>
      </c>
      <c r="BA69" s="179"/>
      <c r="BB69" s="164"/>
      <c r="BC69" s="165"/>
      <c r="BD69" s="21"/>
      <c r="BU69" s="50">
        <f t="shared" si="2"/>
        <v>0</v>
      </c>
      <c r="BV69" s="48" t="s">
        <v>18</v>
      </c>
      <c r="BW69" s="50">
        <f t="shared" si="3"/>
        <v>3</v>
      </c>
    </row>
    <row r="70" spans="2:75" ht="15.75" customHeight="1" thickBot="1">
      <c r="B70" s="121">
        <v>32</v>
      </c>
      <c r="C70" s="122"/>
      <c r="D70" s="122">
        <v>4</v>
      </c>
      <c r="E70" s="122"/>
      <c r="F70" s="122"/>
      <c r="G70" s="122" t="s">
        <v>31</v>
      </c>
      <c r="H70" s="122"/>
      <c r="I70" s="122"/>
      <c r="J70" s="176">
        <f>J69</f>
        <v>0.4895833333333335</v>
      </c>
      <c r="K70" s="176"/>
      <c r="L70" s="176"/>
      <c r="M70" s="176"/>
      <c r="N70" s="177"/>
      <c r="O70" s="166" t="str">
        <f>AG27</f>
        <v>SG Unterrath</v>
      </c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7" t="s">
        <v>19</v>
      </c>
      <c r="AF70" s="167" t="str">
        <f>AG26</f>
        <v>SVG Neuss - Weissenberg</v>
      </c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9"/>
      <c r="AW70" s="160">
        <v>7</v>
      </c>
      <c r="AX70" s="170"/>
      <c r="AY70" s="7" t="s">
        <v>18</v>
      </c>
      <c r="AZ70" s="170">
        <v>3</v>
      </c>
      <c r="BA70" s="171"/>
      <c r="BB70" s="160"/>
      <c r="BC70" s="161"/>
      <c r="BD70" s="21"/>
      <c r="BU70" s="50">
        <f t="shared" si="2"/>
        <v>3</v>
      </c>
      <c r="BV70" s="48" t="s">
        <v>18</v>
      </c>
      <c r="BW70" s="50">
        <f t="shared" si="3"/>
        <v>0</v>
      </c>
    </row>
    <row r="71" spans="2:75" ht="15.75" customHeight="1">
      <c r="B71" s="182">
        <v>33</v>
      </c>
      <c r="C71" s="183"/>
      <c r="D71" s="183">
        <v>1</v>
      </c>
      <c r="E71" s="183"/>
      <c r="F71" s="183"/>
      <c r="G71" s="183" t="s">
        <v>15</v>
      </c>
      <c r="H71" s="183"/>
      <c r="I71" s="183"/>
      <c r="J71" s="184">
        <f>J70+$U$10*$X$10+$AL$10</f>
        <v>0.5000000000000002</v>
      </c>
      <c r="K71" s="184"/>
      <c r="L71" s="184"/>
      <c r="M71" s="184"/>
      <c r="N71" s="185"/>
      <c r="O71" s="186" t="str">
        <f>D16</f>
        <v>TUS Wickrath</v>
      </c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3" t="s">
        <v>19</v>
      </c>
      <c r="AF71" s="187" t="str">
        <f>D18</f>
        <v>SG Kaarst</v>
      </c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8"/>
      <c r="AW71" s="162">
        <v>4</v>
      </c>
      <c r="AX71" s="189"/>
      <c r="AY71" s="13" t="s">
        <v>18</v>
      </c>
      <c r="AZ71" s="189">
        <v>4</v>
      </c>
      <c r="BA71" s="190"/>
      <c r="BB71" s="162"/>
      <c r="BC71" s="163"/>
      <c r="BD71" s="21"/>
      <c r="BU71" s="50">
        <f t="shared" si="2"/>
        <v>1</v>
      </c>
      <c r="BV71" s="48" t="s">
        <v>18</v>
      </c>
      <c r="BW71" s="50">
        <f t="shared" si="3"/>
        <v>1</v>
      </c>
    </row>
    <row r="72" spans="2:75" ht="15.75" customHeight="1">
      <c r="B72" s="133">
        <v>34</v>
      </c>
      <c r="C72" s="134"/>
      <c r="D72" s="134">
        <v>2</v>
      </c>
      <c r="E72" s="134"/>
      <c r="F72" s="134"/>
      <c r="G72" s="134" t="s">
        <v>15</v>
      </c>
      <c r="H72" s="134"/>
      <c r="I72" s="134"/>
      <c r="J72" s="180">
        <f>J71</f>
        <v>0.5000000000000002</v>
      </c>
      <c r="K72" s="180"/>
      <c r="L72" s="180"/>
      <c r="M72" s="180"/>
      <c r="N72" s="181"/>
      <c r="O72" s="131" t="str">
        <f>D17</f>
        <v>1. J. F. A. Düsseldorf</v>
      </c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41" t="s">
        <v>19</v>
      </c>
      <c r="AF72" s="132" t="str">
        <f>D20</f>
        <v>FC Wegberg - Beeck</v>
      </c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78"/>
      <c r="AW72" s="155">
        <v>3</v>
      </c>
      <c r="AX72" s="156"/>
      <c r="AY72" s="41" t="s">
        <v>18</v>
      </c>
      <c r="AZ72" s="156">
        <v>0</v>
      </c>
      <c r="BA72" s="157"/>
      <c r="BB72" s="155"/>
      <c r="BC72" s="159"/>
      <c r="BD72" s="21"/>
      <c r="BU72" s="50">
        <f t="shared" si="2"/>
        <v>3</v>
      </c>
      <c r="BV72" s="48" t="s">
        <v>18</v>
      </c>
      <c r="BW72" s="50">
        <f t="shared" si="3"/>
        <v>0</v>
      </c>
    </row>
    <row r="73" spans="2:75" ht="15.75" customHeight="1">
      <c r="B73" s="172">
        <v>35</v>
      </c>
      <c r="C73" s="173"/>
      <c r="D73" s="173">
        <v>3</v>
      </c>
      <c r="E73" s="173"/>
      <c r="F73" s="173"/>
      <c r="G73" s="173" t="s">
        <v>21</v>
      </c>
      <c r="H73" s="173"/>
      <c r="I73" s="173"/>
      <c r="J73" s="174">
        <f>J72</f>
        <v>0.5000000000000002</v>
      </c>
      <c r="K73" s="174"/>
      <c r="L73" s="174"/>
      <c r="M73" s="174"/>
      <c r="N73" s="175"/>
      <c r="O73" s="191" t="str">
        <f>AG16</f>
        <v>DJK Giesenkirchen</v>
      </c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40" t="s">
        <v>19</v>
      </c>
      <c r="AF73" s="192" t="str">
        <f>AG18</f>
        <v>DSC Wanne Eickel</v>
      </c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3"/>
      <c r="AW73" s="164">
        <v>4</v>
      </c>
      <c r="AX73" s="168"/>
      <c r="AY73" s="40" t="s">
        <v>18</v>
      </c>
      <c r="AZ73" s="168">
        <v>3</v>
      </c>
      <c r="BA73" s="179"/>
      <c r="BB73" s="164"/>
      <c r="BC73" s="165"/>
      <c r="BD73" s="21"/>
      <c r="BU73" s="50">
        <f t="shared" si="2"/>
        <v>3</v>
      </c>
      <c r="BV73" s="48" t="s">
        <v>18</v>
      </c>
      <c r="BW73" s="50">
        <f t="shared" si="3"/>
        <v>0</v>
      </c>
    </row>
    <row r="74" spans="2:75" ht="15.75" customHeight="1" thickBot="1">
      <c r="B74" s="121">
        <v>36</v>
      </c>
      <c r="C74" s="122"/>
      <c r="D74" s="122">
        <v>4</v>
      </c>
      <c r="E74" s="122"/>
      <c r="F74" s="122"/>
      <c r="G74" s="122" t="s">
        <v>21</v>
      </c>
      <c r="H74" s="122"/>
      <c r="I74" s="122"/>
      <c r="J74" s="176">
        <f>J73</f>
        <v>0.5000000000000002</v>
      </c>
      <c r="K74" s="176"/>
      <c r="L74" s="176"/>
      <c r="M74" s="176"/>
      <c r="N74" s="177"/>
      <c r="O74" s="166" t="str">
        <f>AG17</f>
        <v>Preußen Krefeld</v>
      </c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7" t="s">
        <v>19</v>
      </c>
      <c r="AF74" s="167" t="str">
        <f>AG20</f>
        <v>SC West Düsseldorf</v>
      </c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9"/>
      <c r="AW74" s="160">
        <v>4</v>
      </c>
      <c r="AX74" s="170"/>
      <c r="AY74" s="7" t="s">
        <v>18</v>
      </c>
      <c r="AZ74" s="170">
        <v>4</v>
      </c>
      <c r="BA74" s="171"/>
      <c r="BB74" s="160"/>
      <c r="BC74" s="161"/>
      <c r="BD74" s="21"/>
      <c r="BU74" s="50">
        <f t="shared" si="2"/>
        <v>1</v>
      </c>
      <c r="BV74" s="48" t="s">
        <v>18</v>
      </c>
      <c r="BW74" s="50">
        <f t="shared" si="3"/>
        <v>1</v>
      </c>
    </row>
    <row r="75" spans="2:75" ht="15.75" customHeight="1">
      <c r="B75" s="182">
        <v>37</v>
      </c>
      <c r="C75" s="183"/>
      <c r="D75" s="183">
        <v>1</v>
      </c>
      <c r="E75" s="183"/>
      <c r="F75" s="183"/>
      <c r="G75" s="183" t="s">
        <v>30</v>
      </c>
      <c r="H75" s="183"/>
      <c r="I75" s="183"/>
      <c r="J75" s="184">
        <f>J74+$U$10*$X$10+$AL$10</f>
        <v>0.5104166666666669</v>
      </c>
      <c r="K75" s="184"/>
      <c r="L75" s="184"/>
      <c r="M75" s="184"/>
      <c r="N75" s="185"/>
      <c r="O75" s="186" t="str">
        <f>D23</f>
        <v>TURU Düsseldorf</v>
      </c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3" t="s">
        <v>19</v>
      </c>
      <c r="AF75" s="187" t="str">
        <f>D25</f>
        <v>BV 04 Düsseldorf</v>
      </c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8"/>
      <c r="AW75" s="162">
        <v>2</v>
      </c>
      <c r="AX75" s="189"/>
      <c r="AY75" s="13" t="s">
        <v>18</v>
      </c>
      <c r="AZ75" s="189">
        <v>4</v>
      </c>
      <c r="BA75" s="190"/>
      <c r="BB75" s="162"/>
      <c r="BC75" s="163"/>
      <c r="BD75" s="21"/>
      <c r="BU75" s="50">
        <f t="shared" si="2"/>
        <v>0</v>
      </c>
      <c r="BV75" s="48" t="s">
        <v>18</v>
      </c>
      <c r="BW75" s="50">
        <f t="shared" si="3"/>
        <v>3</v>
      </c>
    </row>
    <row r="76" spans="2:75" ht="15.75" customHeight="1">
      <c r="B76" s="133">
        <v>38</v>
      </c>
      <c r="C76" s="134"/>
      <c r="D76" s="134">
        <v>2</v>
      </c>
      <c r="E76" s="134"/>
      <c r="F76" s="134"/>
      <c r="G76" s="134" t="s">
        <v>30</v>
      </c>
      <c r="H76" s="134"/>
      <c r="I76" s="134"/>
      <c r="J76" s="180">
        <f>J75</f>
        <v>0.5104166666666669</v>
      </c>
      <c r="K76" s="180"/>
      <c r="L76" s="180"/>
      <c r="M76" s="180"/>
      <c r="N76" s="181"/>
      <c r="O76" s="131" t="str">
        <f>D24</f>
        <v>SC Erkelenz</v>
      </c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41" t="s">
        <v>19</v>
      </c>
      <c r="AF76" s="132" t="str">
        <f>D27</f>
        <v>TUS Hordel</v>
      </c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78"/>
      <c r="AW76" s="155">
        <v>2</v>
      </c>
      <c r="AX76" s="156"/>
      <c r="AY76" s="41" t="s">
        <v>18</v>
      </c>
      <c r="AZ76" s="156">
        <v>6</v>
      </c>
      <c r="BA76" s="157"/>
      <c r="BB76" s="155"/>
      <c r="BC76" s="159"/>
      <c r="BD76" s="21"/>
      <c r="BU76" s="50">
        <f t="shared" si="2"/>
        <v>0</v>
      </c>
      <c r="BV76" s="48" t="s">
        <v>18</v>
      </c>
      <c r="BW76" s="50">
        <f t="shared" si="3"/>
        <v>3</v>
      </c>
    </row>
    <row r="77" spans="2:75" ht="15.75" customHeight="1">
      <c r="B77" s="172">
        <v>39</v>
      </c>
      <c r="C77" s="173"/>
      <c r="D77" s="173">
        <v>3</v>
      </c>
      <c r="E77" s="173"/>
      <c r="F77" s="173"/>
      <c r="G77" s="173" t="s">
        <v>31</v>
      </c>
      <c r="H77" s="173"/>
      <c r="I77" s="173"/>
      <c r="J77" s="174">
        <f>J76</f>
        <v>0.5104166666666669</v>
      </c>
      <c r="K77" s="174"/>
      <c r="L77" s="174"/>
      <c r="M77" s="174"/>
      <c r="N77" s="175"/>
      <c r="O77" s="191" t="str">
        <f>AG23</f>
        <v>DJK/VFL Willich</v>
      </c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40" t="s">
        <v>19</v>
      </c>
      <c r="AF77" s="192" t="str">
        <f>AG25</f>
        <v>SV Mönchengladbach</v>
      </c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3"/>
      <c r="AW77" s="164">
        <v>3</v>
      </c>
      <c r="AX77" s="168"/>
      <c r="AY77" s="40" t="s">
        <v>18</v>
      </c>
      <c r="AZ77" s="168">
        <v>6</v>
      </c>
      <c r="BA77" s="179"/>
      <c r="BB77" s="164"/>
      <c r="BC77" s="165"/>
      <c r="BD77" s="21"/>
      <c r="BU77" s="50">
        <f t="shared" si="2"/>
        <v>0</v>
      </c>
      <c r="BV77" s="48" t="s">
        <v>18</v>
      </c>
      <c r="BW77" s="50">
        <f t="shared" si="3"/>
        <v>3</v>
      </c>
    </row>
    <row r="78" spans="2:75" ht="15.75" customHeight="1" thickBot="1">
      <c r="B78" s="121">
        <v>40</v>
      </c>
      <c r="C78" s="122"/>
      <c r="D78" s="122">
        <v>4</v>
      </c>
      <c r="E78" s="122"/>
      <c r="F78" s="122"/>
      <c r="G78" s="122" t="s">
        <v>31</v>
      </c>
      <c r="H78" s="122"/>
      <c r="I78" s="122"/>
      <c r="J78" s="176">
        <f>J77</f>
        <v>0.5104166666666669</v>
      </c>
      <c r="K78" s="176"/>
      <c r="L78" s="176"/>
      <c r="M78" s="176"/>
      <c r="N78" s="177"/>
      <c r="O78" s="166" t="str">
        <f>AG24</f>
        <v>VFR Oberhausen</v>
      </c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7" t="s">
        <v>19</v>
      </c>
      <c r="AF78" s="167" t="str">
        <f>AG27</f>
        <v>SG Unterrath</v>
      </c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9"/>
      <c r="AW78" s="160">
        <v>0</v>
      </c>
      <c r="AX78" s="170"/>
      <c r="AY78" s="7" t="s">
        <v>18</v>
      </c>
      <c r="AZ78" s="170">
        <v>4</v>
      </c>
      <c r="BA78" s="171"/>
      <c r="BB78" s="160"/>
      <c r="BC78" s="161"/>
      <c r="BD78" s="21"/>
      <c r="BU78" s="50">
        <f t="shared" si="2"/>
        <v>0</v>
      </c>
      <c r="BV78" s="48" t="s">
        <v>18</v>
      </c>
      <c r="BW78" s="50">
        <f t="shared" si="3"/>
        <v>3</v>
      </c>
    </row>
    <row r="79" spans="56:75" ht="15" customHeight="1">
      <c r="BD79" s="21"/>
      <c r="BU79" s="50"/>
      <c r="BW79" s="50"/>
    </row>
    <row r="80" spans="2:75" ht="12.75">
      <c r="B80" s="1" t="s">
        <v>26</v>
      </c>
      <c r="BD80" s="21"/>
      <c r="BU80" s="50"/>
      <c r="BW80" s="50"/>
    </row>
    <row r="81" spans="56:75" ht="6" customHeight="1" thickBot="1">
      <c r="BD81" s="21"/>
      <c r="BU81" s="50"/>
      <c r="BW81" s="50"/>
    </row>
    <row r="82" spans="2:96" s="8" customFormat="1" ht="13.5" customHeight="1" thickBot="1">
      <c r="B82" s="142" t="s">
        <v>10</v>
      </c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4"/>
      <c r="P82" s="142" t="s">
        <v>23</v>
      </c>
      <c r="Q82" s="143"/>
      <c r="R82" s="144"/>
      <c r="S82" s="142" t="s">
        <v>24</v>
      </c>
      <c r="T82" s="143"/>
      <c r="U82" s="143"/>
      <c r="V82" s="143"/>
      <c r="W82" s="144"/>
      <c r="X82" s="142" t="s">
        <v>25</v>
      </c>
      <c r="Y82" s="143"/>
      <c r="Z82" s="144"/>
      <c r="AA82" s="9"/>
      <c r="AB82" s="9"/>
      <c r="AC82" s="9"/>
      <c r="AD82" s="9"/>
      <c r="AE82" s="142" t="s">
        <v>11</v>
      </c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4"/>
      <c r="AS82" s="142" t="s">
        <v>23</v>
      </c>
      <c r="AT82" s="143"/>
      <c r="AU82" s="144"/>
      <c r="AV82" s="142" t="s">
        <v>24</v>
      </c>
      <c r="AW82" s="143"/>
      <c r="AX82" s="143"/>
      <c r="AY82" s="143"/>
      <c r="AZ82" s="144"/>
      <c r="BA82" s="142" t="s">
        <v>25</v>
      </c>
      <c r="BB82" s="143"/>
      <c r="BC82" s="144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50"/>
      <c r="BV82" s="61"/>
      <c r="BW82" s="50"/>
      <c r="BX82" s="61"/>
      <c r="BY82" s="61"/>
      <c r="BZ82" s="61"/>
      <c r="CA82" s="61"/>
      <c r="CB82" s="61"/>
      <c r="CC82" s="76"/>
      <c r="CD82" s="76"/>
      <c r="CE82" s="76"/>
      <c r="CF82" s="76"/>
      <c r="CG82" s="76"/>
      <c r="CH82" s="61"/>
      <c r="CI82" s="61"/>
      <c r="CJ82" s="76"/>
      <c r="CK82" s="76"/>
      <c r="CL82" s="76"/>
      <c r="CM82" s="76"/>
      <c r="CN82" s="76"/>
      <c r="CO82" s="76"/>
      <c r="CP82" s="76"/>
      <c r="CQ82" s="76"/>
      <c r="CR82" s="77"/>
    </row>
    <row r="83" spans="2:75" ht="12.75">
      <c r="B83" s="123" t="s">
        <v>6</v>
      </c>
      <c r="C83" s="124"/>
      <c r="D83" s="125" t="str">
        <f>$CA$33</f>
        <v>1. J. F. A. Düsseldorf</v>
      </c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7"/>
      <c r="P83" s="128">
        <f>$CB$33</f>
        <v>12</v>
      </c>
      <c r="Q83" s="129"/>
      <c r="R83" s="130"/>
      <c r="S83" s="124">
        <f>$CC$33</f>
        <v>15</v>
      </c>
      <c r="T83" s="124"/>
      <c r="U83" s="10" t="s">
        <v>18</v>
      </c>
      <c r="V83" s="124">
        <f>$CE$33</f>
        <v>2</v>
      </c>
      <c r="W83" s="124"/>
      <c r="X83" s="151">
        <f>$CF$33</f>
        <v>13</v>
      </c>
      <c r="Y83" s="152"/>
      <c r="Z83" s="153"/>
      <c r="AA83" s="3"/>
      <c r="AB83" s="3"/>
      <c r="AC83" s="3"/>
      <c r="AD83" s="3"/>
      <c r="AE83" s="123" t="s">
        <v>6</v>
      </c>
      <c r="AF83" s="124"/>
      <c r="AG83" s="125" t="str">
        <f>$CH$33</f>
        <v>Wuppertaler SV</v>
      </c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7"/>
      <c r="AS83" s="128">
        <f>$CI$33</f>
        <v>10</v>
      </c>
      <c r="AT83" s="129"/>
      <c r="AU83" s="130"/>
      <c r="AV83" s="124">
        <f>$CJ$33</f>
        <v>14</v>
      </c>
      <c r="AW83" s="124"/>
      <c r="AX83" s="10" t="s">
        <v>18</v>
      </c>
      <c r="AY83" s="124">
        <f>$CL$33</f>
        <v>6</v>
      </c>
      <c r="AZ83" s="124"/>
      <c r="BA83" s="151">
        <f>$CM$33</f>
        <v>8</v>
      </c>
      <c r="BB83" s="152"/>
      <c r="BC83" s="153"/>
      <c r="BU83" s="50"/>
      <c r="BW83" s="50"/>
    </row>
    <row r="84" spans="2:75" ht="12.75">
      <c r="B84" s="154" t="s">
        <v>7</v>
      </c>
      <c r="C84" s="117"/>
      <c r="D84" s="145" t="str">
        <f>CA34</f>
        <v>SF Hamborn</v>
      </c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7"/>
      <c r="P84" s="148">
        <f>$CB$34</f>
        <v>7</v>
      </c>
      <c r="Q84" s="149"/>
      <c r="R84" s="150"/>
      <c r="S84" s="117">
        <f>$CC$34</f>
        <v>8</v>
      </c>
      <c r="T84" s="117"/>
      <c r="U84" s="11" t="s">
        <v>18</v>
      </c>
      <c r="V84" s="117">
        <f>$CE$34</f>
        <v>7</v>
      </c>
      <c r="W84" s="117"/>
      <c r="X84" s="114">
        <f>$CF$34</f>
        <v>1</v>
      </c>
      <c r="Y84" s="115"/>
      <c r="Z84" s="116"/>
      <c r="AA84" s="3"/>
      <c r="AB84" s="3"/>
      <c r="AC84" s="3"/>
      <c r="AD84" s="3"/>
      <c r="AE84" s="154" t="s">
        <v>7</v>
      </c>
      <c r="AF84" s="117"/>
      <c r="AG84" s="145" t="str">
        <f>$CH$34</f>
        <v>DJK Giesenkirchen</v>
      </c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7"/>
      <c r="AS84" s="148">
        <f>$CI$34</f>
        <v>9</v>
      </c>
      <c r="AT84" s="149"/>
      <c r="AU84" s="150"/>
      <c r="AV84" s="117">
        <f>$CJ$34</f>
        <v>12</v>
      </c>
      <c r="AW84" s="117"/>
      <c r="AX84" s="11" t="s">
        <v>18</v>
      </c>
      <c r="AY84" s="117">
        <f>$CL$34</f>
        <v>9</v>
      </c>
      <c r="AZ84" s="117"/>
      <c r="BA84" s="114">
        <f>$CM$34</f>
        <v>3</v>
      </c>
      <c r="BB84" s="115"/>
      <c r="BC84" s="116"/>
      <c r="BU84" s="50"/>
      <c r="BW84" s="50"/>
    </row>
    <row r="85" spans="2:75" ht="13.5" thickBot="1">
      <c r="B85" s="135" t="s">
        <v>8</v>
      </c>
      <c r="C85" s="118"/>
      <c r="D85" s="136" t="str">
        <f>CA35</f>
        <v>FC Wegberg - Beeck</v>
      </c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8"/>
      <c r="P85" s="139">
        <f>$CB$35</f>
        <v>6</v>
      </c>
      <c r="Q85" s="140"/>
      <c r="R85" s="141"/>
      <c r="S85" s="118">
        <f>$CC$35</f>
        <v>11</v>
      </c>
      <c r="T85" s="118"/>
      <c r="U85" s="42" t="s">
        <v>18</v>
      </c>
      <c r="V85" s="118">
        <f>$CE$35</f>
        <v>8</v>
      </c>
      <c r="W85" s="118"/>
      <c r="X85" s="111">
        <f>$CF$35</f>
        <v>3</v>
      </c>
      <c r="Y85" s="112"/>
      <c r="Z85" s="113"/>
      <c r="AA85" s="3"/>
      <c r="AB85" s="3"/>
      <c r="AC85" s="3"/>
      <c r="AD85" s="3"/>
      <c r="AE85" s="135" t="s">
        <v>8</v>
      </c>
      <c r="AF85" s="118"/>
      <c r="AG85" s="136" t="str">
        <f>$CH$35</f>
        <v>DSC Wanne Eickel</v>
      </c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8"/>
      <c r="AS85" s="139">
        <f>$CI$35</f>
        <v>4</v>
      </c>
      <c r="AT85" s="140"/>
      <c r="AU85" s="141"/>
      <c r="AV85" s="118">
        <f>$CJ$35</f>
        <v>11</v>
      </c>
      <c r="AW85" s="118"/>
      <c r="AX85" s="42" t="s">
        <v>18</v>
      </c>
      <c r="AY85" s="118">
        <f>$CL$35</f>
        <v>12</v>
      </c>
      <c r="AZ85" s="118"/>
      <c r="BA85" s="111">
        <f>$CM$35</f>
        <v>-1</v>
      </c>
      <c r="BB85" s="112"/>
      <c r="BC85" s="113"/>
      <c r="BU85" s="50"/>
      <c r="BW85" s="50"/>
    </row>
    <row r="86" spans="2:75" ht="12.75">
      <c r="B86" s="123" t="s">
        <v>9</v>
      </c>
      <c r="C86" s="124"/>
      <c r="D86" s="125" t="str">
        <f>CA36</f>
        <v>TUS Wickrath</v>
      </c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7"/>
      <c r="P86" s="280">
        <f>$CB$36</f>
        <v>2</v>
      </c>
      <c r="Q86" s="281"/>
      <c r="R86" s="282"/>
      <c r="S86" s="124">
        <f>$CC$36</f>
        <v>9</v>
      </c>
      <c r="T86" s="124"/>
      <c r="U86" s="10" t="s">
        <v>18</v>
      </c>
      <c r="V86" s="124">
        <f>$CE$36</f>
        <v>20</v>
      </c>
      <c r="W86" s="124"/>
      <c r="X86" s="222">
        <f>$CF$36</f>
        <v>-11</v>
      </c>
      <c r="Y86" s="223"/>
      <c r="Z86" s="224"/>
      <c r="AA86" s="3"/>
      <c r="AB86" s="3"/>
      <c r="AC86" s="3"/>
      <c r="AD86" s="3"/>
      <c r="AE86" s="123" t="s">
        <v>9</v>
      </c>
      <c r="AF86" s="124"/>
      <c r="AG86" s="125" t="str">
        <f>$CH$36</f>
        <v>Preußen Krefeld</v>
      </c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280">
        <f>$CI$36</f>
        <v>3</v>
      </c>
      <c r="AT86" s="281"/>
      <c r="AU86" s="282"/>
      <c r="AV86" s="124">
        <f>$CJ$36</f>
        <v>10</v>
      </c>
      <c r="AW86" s="124"/>
      <c r="AX86" s="10" t="s">
        <v>18</v>
      </c>
      <c r="AY86" s="124">
        <f>$CL$36</f>
        <v>12</v>
      </c>
      <c r="AZ86" s="124"/>
      <c r="BA86" s="222">
        <f>$CM$36</f>
        <v>-2</v>
      </c>
      <c r="BB86" s="223"/>
      <c r="BC86" s="224"/>
      <c r="BU86" s="50"/>
      <c r="BW86" s="50"/>
    </row>
    <row r="87" spans="2:75" ht="13.5" thickBot="1">
      <c r="B87" s="212" t="s">
        <v>37</v>
      </c>
      <c r="C87" s="211"/>
      <c r="D87" s="213" t="str">
        <f>CA37</f>
        <v>SG Kaarst</v>
      </c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5"/>
      <c r="P87" s="216">
        <f>$CB$37</f>
        <v>1</v>
      </c>
      <c r="Q87" s="217"/>
      <c r="R87" s="218"/>
      <c r="S87" s="211">
        <f>$CC$37</f>
        <v>7</v>
      </c>
      <c r="T87" s="211"/>
      <c r="U87" s="36" t="s">
        <v>18</v>
      </c>
      <c r="V87" s="211">
        <f>$CE$37</f>
        <v>13</v>
      </c>
      <c r="W87" s="211"/>
      <c r="X87" s="219">
        <f>$CF$37</f>
        <v>-6</v>
      </c>
      <c r="Y87" s="220"/>
      <c r="Z87" s="221"/>
      <c r="AA87" s="3"/>
      <c r="AB87" s="3"/>
      <c r="AC87" s="3"/>
      <c r="AD87" s="3"/>
      <c r="AE87" s="212" t="s">
        <v>37</v>
      </c>
      <c r="AF87" s="211"/>
      <c r="AG87" s="213" t="str">
        <f>$CH$37</f>
        <v>SC West Düsseldorf</v>
      </c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5"/>
      <c r="AS87" s="216">
        <f>$CI$37</f>
        <v>1</v>
      </c>
      <c r="AT87" s="217"/>
      <c r="AU87" s="218"/>
      <c r="AV87" s="211">
        <f>$CJ$37</f>
        <v>7</v>
      </c>
      <c r="AW87" s="211"/>
      <c r="AX87" s="36" t="s">
        <v>18</v>
      </c>
      <c r="AY87" s="211">
        <f>$CL$37</f>
        <v>15</v>
      </c>
      <c r="AZ87" s="211"/>
      <c r="BA87" s="219">
        <f>$CM$37</f>
        <v>-8</v>
      </c>
      <c r="BB87" s="220"/>
      <c r="BC87" s="221"/>
      <c r="BU87" s="50"/>
      <c r="BW87" s="50"/>
    </row>
    <row r="88" spans="73:75" ht="24.75" customHeight="1" thickBot="1">
      <c r="BU88" s="50"/>
      <c r="BW88" s="50"/>
    </row>
    <row r="89" spans="2:87" ht="13.5" thickBot="1">
      <c r="B89" s="142" t="s">
        <v>28</v>
      </c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4"/>
      <c r="P89" s="142" t="s">
        <v>23</v>
      </c>
      <c r="Q89" s="143"/>
      <c r="R89" s="144"/>
      <c r="S89" s="142" t="s">
        <v>24</v>
      </c>
      <c r="T89" s="143"/>
      <c r="U89" s="143"/>
      <c r="V89" s="143"/>
      <c r="W89" s="144"/>
      <c r="X89" s="142" t="s">
        <v>25</v>
      </c>
      <c r="Y89" s="143"/>
      <c r="Z89" s="144"/>
      <c r="AA89" s="9"/>
      <c r="AB89" s="9"/>
      <c r="AC89" s="9"/>
      <c r="AD89" s="9"/>
      <c r="AE89" s="142" t="s">
        <v>29</v>
      </c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4"/>
      <c r="AS89" s="142" t="s">
        <v>23</v>
      </c>
      <c r="AT89" s="143"/>
      <c r="AU89" s="144"/>
      <c r="AV89" s="142" t="s">
        <v>24</v>
      </c>
      <c r="AW89" s="143"/>
      <c r="AX89" s="143"/>
      <c r="AY89" s="143"/>
      <c r="AZ89" s="144"/>
      <c r="BA89" s="142" t="s">
        <v>25</v>
      </c>
      <c r="BB89" s="143"/>
      <c r="BC89" s="144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50"/>
      <c r="BV89" s="67"/>
      <c r="BW89" s="50"/>
      <c r="BX89" s="67"/>
      <c r="BY89" s="67"/>
      <c r="BZ89" s="67"/>
      <c r="CA89" s="67"/>
      <c r="CB89" s="67"/>
      <c r="CH89" s="67"/>
      <c r="CI89" s="67"/>
    </row>
    <row r="90" spans="2:87" ht="12.75">
      <c r="B90" s="123" t="s">
        <v>6</v>
      </c>
      <c r="C90" s="124"/>
      <c r="D90" s="125" t="str">
        <f>$CA$41</f>
        <v>TUS Hordel</v>
      </c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7"/>
      <c r="P90" s="128">
        <f>$CB$41</f>
        <v>12</v>
      </c>
      <c r="Q90" s="129"/>
      <c r="R90" s="130"/>
      <c r="S90" s="124">
        <f>$CC$41</f>
        <v>20</v>
      </c>
      <c r="T90" s="124"/>
      <c r="U90" s="10" t="s">
        <v>18</v>
      </c>
      <c r="V90" s="124">
        <f>$CE$41</f>
        <v>4</v>
      </c>
      <c r="W90" s="124"/>
      <c r="X90" s="151">
        <f>$CF$41</f>
        <v>16</v>
      </c>
      <c r="Y90" s="152"/>
      <c r="Z90" s="153"/>
      <c r="AA90" s="3"/>
      <c r="AB90" s="3"/>
      <c r="AC90" s="3"/>
      <c r="AD90" s="3"/>
      <c r="AE90" s="123" t="s">
        <v>6</v>
      </c>
      <c r="AF90" s="124"/>
      <c r="AG90" s="125" t="str">
        <f>$CH$41</f>
        <v>VFR Oberhausen</v>
      </c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28">
        <f>$CI$41</f>
        <v>9</v>
      </c>
      <c r="AT90" s="129"/>
      <c r="AU90" s="130"/>
      <c r="AV90" s="124">
        <f>$CJ$41</f>
        <v>13</v>
      </c>
      <c r="AW90" s="124"/>
      <c r="AX90" s="10" t="s">
        <v>18</v>
      </c>
      <c r="AY90" s="124">
        <f>$CL$41</f>
        <v>7</v>
      </c>
      <c r="AZ90" s="124"/>
      <c r="BA90" s="151">
        <f>$CM$41</f>
        <v>6</v>
      </c>
      <c r="BB90" s="152"/>
      <c r="BC90" s="153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50"/>
      <c r="BV90" s="67"/>
      <c r="BW90" s="50"/>
      <c r="BX90" s="67"/>
      <c r="BY90" s="67"/>
      <c r="BZ90" s="67"/>
      <c r="CA90" s="67"/>
      <c r="CB90" s="67"/>
      <c r="CH90" s="67"/>
      <c r="CI90" s="67"/>
    </row>
    <row r="91" spans="2:87" ht="12.75">
      <c r="B91" s="154" t="s">
        <v>7</v>
      </c>
      <c r="C91" s="117"/>
      <c r="D91" s="145" t="str">
        <f>$CA$42</f>
        <v>TURA Duisburg</v>
      </c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7"/>
      <c r="P91" s="148">
        <f>$CB$42</f>
        <v>9</v>
      </c>
      <c r="Q91" s="149"/>
      <c r="R91" s="150"/>
      <c r="S91" s="117">
        <f>$CC$42</f>
        <v>16</v>
      </c>
      <c r="T91" s="117"/>
      <c r="U91" s="11" t="s">
        <v>18</v>
      </c>
      <c r="V91" s="117">
        <f>$CE$42</f>
        <v>7</v>
      </c>
      <c r="W91" s="117"/>
      <c r="X91" s="114">
        <f>$CF$42</f>
        <v>9</v>
      </c>
      <c r="Y91" s="115"/>
      <c r="Z91" s="116"/>
      <c r="AA91" s="3"/>
      <c r="AB91" s="3"/>
      <c r="AC91" s="3"/>
      <c r="AD91" s="3"/>
      <c r="AE91" s="154" t="s">
        <v>7</v>
      </c>
      <c r="AF91" s="117"/>
      <c r="AG91" s="145" t="str">
        <f>$CH$42</f>
        <v>SG Unterrath</v>
      </c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7"/>
      <c r="AS91" s="148">
        <f>$CI$42</f>
        <v>9</v>
      </c>
      <c r="AT91" s="149"/>
      <c r="AU91" s="150"/>
      <c r="AV91" s="117">
        <f>$CJ$42</f>
        <v>16</v>
      </c>
      <c r="AW91" s="117"/>
      <c r="AX91" s="11" t="s">
        <v>18</v>
      </c>
      <c r="AY91" s="117">
        <f>$CL$42</f>
        <v>6</v>
      </c>
      <c r="AZ91" s="117"/>
      <c r="BA91" s="114">
        <f>$CM$42</f>
        <v>10</v>
      </c>
      <c r="BB91" s="115"/>
      <c r="BC91" s="116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50"/>
      <c r="BV91" s="67"/>
      <c r="BW91" s="50"/>
      <c r="BX91" s="67"/>
      <c r="BY91" s="67"/>
      <c r="BZ91" s="67"/>
      <c r="CA91" s="67"/>
      <c r="CB91" s="67"/>
      <c r="CH91" s="67"/>
      <c r="CI91" s="67"/>
    </row>
    <row r="92" spans="2:87" ht="13.5" thickBot="1">
      <c r="B92" s="135" t="s">
        <v>8</v>
      </c>
      <c r="C92" s="118"/>
      <c r="D92" s="136" t="str">
        <f>$CA$43</f>
        <v>SC Erkelenz</v>
      </c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8"/>
      <c r="P92" s="139">
        <f>$CB$43</f>
        <v>6</v>
      </c>
      <c r="Q92" s="140"/>
      <c r="R92" s="141"/>
      <c r="S92" s="118">
        <f>$CC$43</f>
        <v>12</v>
      </c>
      <c r="T92" s="118"/>
      <c r="U92" s="42" t="s">
        <v>18</v>
      </c>
      <c r="V92" s="118">
        <f>$CE$43</f>
        <v>13</v>
      </c>
      <c r="W92" s="118"/>
      <c r="X92" s="111">
        <f>$CF$43</f>
        <v>-1</v>
      </c>
      <c r="Y92" s="112"/>
      <c r="Z92" s="113"/>
      <c r="AA92" s="3"/>
      <c r="AB92" s="3"/>
      <c r="AC92" s="3"/>
      <c r="AD92" s="3"/>
      <c r="AE92" s="135" t="s">
        <v>8</v>
      </c>
      <c r="AF92" s="118"/>
      <c r="AG92" s="136" t="str">
        <f>$CH$43</f>
        <v>SV Mönchengladbach</v>
      </c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8"/>
      <c r="AS92" s="139">
        <f>$CI$43</f>
        <v>9</v>
      </c>
      <c r="AT92" s="140"/>
      <c r="AU92" s="141"/>
      <c r="AV92" s="118">
        <f>$CJ$43</f>
        <v>10</v>
      </c>
      <c r="AW92" s="118"/>
      <c r="AX92" s="42" t="s">
        <v>18</v>
      </c>
      <c r="AY92" s="118">
        <f>$CL$43</f>
        <v>8</v>
      </c>
      <c r="AZ92" s="118"/>
      <c r="BA92" s="111">
        <f>$CM$43</f>
        <v>2</v>
      </c>
      <c r="BB92" s="112"/>
      <c r="BC92" s="113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50"/>
      <c r="BV92" s="67"/>
      <c r="BW92" s="50"/>
      <c r="BX92" s="67"/>
      <c r="BY92" s="67"/>
      <c r="BZ92" s="67"/>
      <c r="CA92" s="67"/>
      <c r="CB92" s="67"/>
      <c r="CH92" s="67"/>
      <c r="CI92" s="67"/>
    </row>
    <row r="93" spans="2:87" ht="12.75">
      <c r="B93" s="123" t="s">
        <v>9</v>
      </c>
      <c r="C93" s="124"/>
      <c r="D93" s="125" t="str">
        <f>$CA$44</f>
        <v>BV 04 Düsseldorf</v>
      </c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7"/>
      <c r="P93" s="280">
        <f>$CB$44</f>
        <v>3</v>
      </c>
      <c r="Q93" s="281"/>
      <c r="R93" s="282"/>
      <c r="S93" s="124">
        <f>$CC$44</f>
        <v>8</v>
      </c>
      <c r="T93" s="124"/>
      <c r="U93" s="10" t="s">
        <v>18</v>
      </c>
      <c r="V93" s="124">
        <f>$CE$44</f>
        <v>18</v>
      </c>
      <c r="W93" s="124"/>
      <c r="X93" s="222">
        <f>$CF$44</f>
        <v>-10</v>
      </c>
      <c r="Y93" s="223"/>
      <c r="Z93" s="224"/>
      <c r="AA93" s="3"/>
      <c r="AB93" s="3"/>
      <c r="AC93" s="3"/>
      <c r="AD93" s="3"/>
      <c r="AE93" s="123" t="s">
        <v>9</v>
      </c>
      <c r="AF93" s="124"/>
      <c r="AG93" s="125" t="str">
        <f>$CH$44</f>
        <v>SVG Neuss - Weissenberg</v>
      </c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280">
        <f>$CI$44</f>
        <v>3</v>
      </c>
      <c r="AT93" s="281"/>
      <c r="AU93" s="282"/>
      <c r="AV93" s="124">
        <f>$CJ$44</f>
        <v>7</v>
      </c>
      <c r="AW93" s="124"/>
      <c r="AX93" s="10" t="s">
        <v>18</v>
      </c>
      <c r="AY93" s="124">
        <f>$CL$44</f>
        <v>15</v>
      </c>
      <c r="AZ93" s="124"/>
      <c r="BA93" s="222">
        <f>$CM$44</f>
        <v>-8</v>
      </c>
      <c r="BB93" s="223"/>
      <c r="BC93" s="224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50"/>
      <c r="BV93" s="67"/>
      <c r="BW93" s="50"/>
      <c r="BX93" s="67"/>
      <c r="BY93" s="67"/>
      <c r="BZ93" s="67"/>
      <c r="CA93" s="67"/>
      <c r="CB93" s="67"/>
      <c r="CH93" s="67"/>
      <c r="CI93" s="67"/>
    </row>
    <row r="94" spans="2:87" ht="13.5" thickBot="1">
      <c r="B94" s="212" t="s">
        <v>37</v>
      </c>
      <c r="C94" s="211"/>
      <c r="D94" s="213" t="str">
        <f>$CA$45</f>
        <v>TURU Düsseldorf</v>
      </c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5"/>
      <c r="P94" s="216">
        <f>$CB$45</f>
        <v>0</v>
      </c>
      <c r="Q94" s="217"/>
      <c r="R94" s="218"/>
      <c r="S94" s="211">
        <f>$CC$45</f>
        <v>3</v>
      </c>
      <c r="T94" s="211"/>
      <c r="U94" s="36" t="s">
        <v>18</v>
      </c>
      <c r="V94" s="211">
        <f>$CE$45</f>
        <v>17</v>
      </c>
      <c r="W94" s="211"/>
      <c r="X94" s="219">
        <f>$CF$45</f>
        <v>-14</v>
      </c>
      <c r="Y94" s="220"/>
      <c r="Z94" s="221"/>
      <c r="AA94" s="3"/>
      <c r="AB94" s="3"/>
      <c r="AC94" s="3"/>
      <c r="AD94" s="3"/>
      <c r="AE94" s="212" t="s">
        <v>37</v>
      </c>
      <c r="AF94" s="211"/>
      <c r="AG94" s="213" t="str">
        <f>$CH$45</f>
        <v>DJK/VFL Willich</v>
      </c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5"/>
      <c r="AS94" s="216">
        <f>$CI$45</f>
        <v>0</v>
      </c>
      <c r="AT94" s="217"/>
      <c r="AU94" s="218"/>
      <c r="AV94" s="211">
        <f>$CJ$45</f>
        <v>7</v>
      </c>
      <c r="AW94" s="211"/>
      <c r="AX94" s="36" t="s">
        <v>18</v>
      </c>
      <c r="AY94" s="211">
        <f>$CL$45</f>
        <v>17</v>
      </c>
      <c r="AZ94" s="211"/>
      <c r="BA94" s="219">
        <f>$CM$45</f>
        <v>-10</v>
      </c>
      <c r="BB94" s="220"/>
      <c r="BC94" s="221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50"/>
      <c r="BV94" s="67"/>
      <c r="BW94" s="50"/>
      <c r="BX94" s="67"/>
      <c r="BY94" s="67"/>
      <c r="BZ94" s="67"/>
      <c r="CA94" s="67"/>
      <c r="CB94" s="67"/>
      <c r="CH94" s="67"/>
      <c r="CI94" s="67"/>
    </row>
    <row r="95" spans="73:75" ht="23.25" customHeight="1">
      <c r="BU95" s="50"/>
      <c r="BW95" s="50"/>
    </row>
    <row r="96" spans="2:75" ht="5.25" customHeight="1">
      <c r="B96" s="17"/>
      <c r="C96" s="17"/>
      <c r="D96" s="17"/>
      <c r="E96" s="17"/>
      <c r="F96" s="17"/>
      <c r="G96" s="17"/>
      <c r="H96" s="17"/>
      <c r="I96" s="17"/>
      <c r="J96" s="18"/>
      <c r="K96" s="18"/>
      <c r="L96" s="18"/>
      <c r="M96" s="18"/>
      <c r="N96" s="18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20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20"/>
      <c r="AX96" s="20"/>
      <c r="AY96" s="20"/>
      <c r="AZ96" s="20"/>
      <c r="BA96" s="20"/>
      <c r="BB96" s="20"/>
      <c r="BC96" s="20"/>
      <c r="BD96" s="15"/>
      <c r="BF96" s="49"/>
      <c r="BG96" s="49"/>
      <c r="BH96" s="49"/>
      <c r="BU96" s="50"/>
      <c r="BV96" s="48"/>
      <c r="BW96" s="50"/>
    </row>
    <row r="97" spans="2:149" ht="33">
      <c r="B97" s="120" t="s">
        <v>74</v>
      </c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96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8"/>
      <c r="BV97" s="97"/>
      <c r="BW97" s="98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</row>
    <row r="98" spans="2:75" ht="12.75">
      <c r="B98" s="1" t="s">
        <v>38</v>
      </c>
      <c r="BU98" s="50"/>
      <c r="BW98" s="50"/>
    </row>
    <row r="99" spans="2:75" ht="7.5" customHeight="1" thickBot="1">
      <c r="B99" s="1"/>
      <c r="BU99" s="50"/>
      <c r="BW99" s="50"/>
    </row>
    <row r="100" spans="2:56" ht="16.5" thickBot="1">
      <c r="B100" s="208" t="s">
        <v>39</v>
      </c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10"/>
      <c r="AE100" s="208" t="s">
        <v>54</v>
      </c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10"/>
      <c r="BD100" s="21"/>
    </row>
    <row r="101" spans="2:56" ht="15.75">
      <c r="B101" s="194" t="s">
        <v>6</v>
      </c>
      <c r="C101" s="195"/>
      <c r="D101" s="204" t="str">
        <f>IF(ISBLANK(AZ72),"",$D$83)</f>
        <v>1. J. F. A. Düsseldorf</v>
      </c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5"/>
      <c r="AE101" s="194" t="s">
        <v>6</v>
      </c>
      <c r="AF101" s="195"/>
      <c r="AG101" s="204" t="str">
        <f>IF(ISBLANK(AZ74),"",$AG$83)</f>
        <v>Wuppertaler SV</v>
      </c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04"/>
      <c r="AU101" s="204"/>
      <c r="AV101" s="204"/>
      <c r="AW101" s="204"/>
      <c r="AX101" s="204"/>
      <c r="AY101" s="204"/>
      <c r="AZ101" s="204"/>
      <c r="BA101" s="204"/>
      <c r="BB101" s="204"/>
      <c r="BC101" s="205"/>
      <c r="BD101" s="21"/>
    </row>
    <row r="102" spans="2:96" s="43" customFormat="1" ht="12" thickBot="1">
      <c r="B102" s="196"/>
      <c r="C102" s="197"/>
      <c r="D102" s="198" t="s">
        <v>40</v>
      </c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9"/>
      <c r="AE102" s="196"/>
      <c r="AF102" s="197"/>
      <c r="AG102" s="198" t="s">
        <v>43</v>
      </c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8"/>
      <c r="BB102" s="198"/>
      <c r="BC102" s="199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78"/>
      <c r="CD102" s="78"/>
      <c r="CE102" s="78"/>
      <c r="CF102" s="78"/>
      <c r="CG102" s="78"/>
      <c r="CH102" s="62"/>
      <c r="CI102" s="62"/>
      <c r="CJ102" s="78"/>
      <c r="CK102" s="78"/>
      <c r="CL102" s="78"/>
      <c r="CM102" s="78"/>
      <c r="CN102" s="78"/>
      <c r="CO102" s="78"/>
      <c r="CP102" s="78"/>
      <c r="CQ102" s="78"/>
      <c r="CR102" s="39"/>
    </row>
    <row r="103" spans="2:56" ht="15.75">
      <c r="B103" s="194" t="s">
        <v>7</v>
      </c>
      <c r="C103" s="195"/>
      <c r="D103" s="204" t="str">
        <f>IF(ISBLANK(AZ74),"",$AG$84)</f>
        <v>DJK Giesenkirchen</v>
      </c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5"/>
      <c r="AE103" s="194" t="s">
        <v>7</v>
      </c>
      <c r="AF103" s="195"/>
      <c r="AG103" s="204" t="str">
        <f>IF(ISBLANK(AZ76),"",$D$91)</f>
        <v>TURA Duisburg</v>
      </c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5"/>
      <c r="BD103" s="21"/>
    </row>
    <row r="104" spans="2:96" s="43" customFormat="1" ht="12" thickBot="1">
      <c r="B104" s="196"/>
      <c r="C104" s="197"/>
      <c r="D104" s="198" t="s">
        <v>41</v>
      </c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9"/>
      <c r="AE104" s="196"/>
      <c r="AF104" s="197"/>
      <c r="AG104" s="198" t="s">
        <v>44</v>
      </c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9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78"/>
      <c r="CD104" s="78"/>
      <c r="CE104" s="78"/>
      <c r="CF104" s="78"/>
      <c r="CG104" s="78"/>
      <c r="CH104" s="62"/>
      <c r="CI104" s="62"/>
      <c r="CJ104" s="78"/>
      <c r="CK104" s="78"/>
      <c r="CL104" s="78"/>
      <c r="CM104" s="78"/>
      <c r="CN104" s="78"/>
      <c r="CO104" s="78"/>
      <c r="CP104" s="78"/>
      <c r="CQ104" s="78"/>
      <c r="CR104" s="39"/>
    </row>
    <row r="105" spans="2:56" ht="15.75">
      <c r="B105" s="194" t="s">
        <v>8</v>
      </c>
      <c r="C105" s="195"/>
      <c r="D105" s="204" t="str">
        <f>IF(ISBLANK(AZ76),"",$D$92)</f>
        <v>SC Erkelenz</v>
      </c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5"/>
      <c r="AE105" s="194" t="s">
        <v>8</v>
      </c>
      <c r="AF105" s="195"/>
      <c r="AG105" s="204" t="str">
        <f>IF(ISBLANK(AZ78),"",$AG$92)</f>
        <v>SV Mönchengladbach</v>
      </c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05"/>
      <c r="BD105" s="21"/>
    </row>
    <row r="106" spans="2:96" s="43" customFormat="1" ht="12" thickBot="1">
      <c r="B106" s="196"/>
      <c r="C106" s="197"/>
      <c r="D106" s="198" t="s">
        <v>42</v>
      </c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9"/>
      <c r="AE106" s="196"/>
      <c r="AF106" s="197"/>
      <c r="AG106" s="198" t="s">
        <v>45</v>
      </c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9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78"/>
      <c r="CD106" s="78"/>
      <c r="CE106" s="78"/>
      <c r="CF106" s="78"/>
      <c r="CG106" s="78"/>
      <c r="CH106" s="62"/>
      <c r="CI106" s="62"/>
      <c r="CJ106" s="78"/>
      <c r="CK106" s="78"/>
      <c r="CL106" s="78"/>
      <c r="CM106" s="78"/>
      <c r="CN106" s="78"/>
      <c r="CO106" s="78"/>
      <c r="CP106" s="78"/>
      <c r="CQ106" s="78"/>
      <c r="CR106" s="39"/>
    </row>
    <row r="107" spans="56:87" ht="7.5" customHeight="1" thickBot="1">
      <c r="BD107" s="21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H107" s="67"/>
      <c r="CI107" s="67"/>
    </row>
    <row r="108" spans="2:87" ht="16.5" thickBot="1">
      <c r="B108" s="208" t="s">
        <v>55</v>
      </c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10"/>
      <c r="AE108" s="208" t="s">
        <v>49</v>
      </c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09"/>
      <c r="BC108" s="210"/>
      <c r="BD108" s="21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H108" s="67"/>
      <c r="CI108" s="67"/>
    </row>
    <row r="109" spans="2:87" ht="15.75">
      <c r="B109" s="194" t="s">
        <v>6</v>
      </c>
      <c r="C109" s="195"/>
      <c r="D109" s="204" t="str">
        <f>IF(ISBLANK(AZ76),"",$D$90)</f>
        <v>TUS Hordel</v>
      </c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5"/>
      <c r="AE109" s="194" t="s">
        <v>6</v>
      </c>
      <c r="AF109" s="195"/>
      <c r="AG109" s="204" t="str">
        <f>IF(ISBLANK(AZ78),"",$AG$90)</f>
        <v>VFR Oberhausen</v>
      </c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/>
      <c r="BA109" s="204"/>
      <c r="BB109" s="204"/>
      <c r="BC109" s="205"/>
      <c r="BD109" s="21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H109" s="67"/>
      <c r="CI109" s="67"/>
    </row>
    <row r="110" spans="2:96" s="43" customFormat="1" ht="12" thickBot="1">
      <c r="B110" s="196"/>
      <c r="C110" s="197"/>
      <c r="D110" s="198" t="s">
        <v>46</v>
      </c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9"/>
      <c r="AE110" s="196"/>
      <c r="AF110" s="197"/>
      <c r="AG110" s="198" t="s">
        <v>50</v>
      </c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198"/>
      <c r="BB110" s="198"/>
      <c r="BC110" s="199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39"/>
    </row>
    <row r="111" spans="2:87" ht="15.75">
      <c r="B111" s="194" t="s">
        <v>7</v>
      </c>
      <c r="C111" s="195"/>
      <c r="D111" s="204" t="str">
        <f>IF(ISBLANK(AZ78),"",$AG$91)</f>
        <v>SG Unterrath</v>
      </c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5"/>
      <c r="AE111" s="194" t="s">
        <v>7</v>
      </c>
      <c r="AF111" s="195"/>
      <c r="AG111" s="204" t="str">
        <f>IF(ISBLANK(AZ72),"",$D$84)</f>
        <v>SF Hamborn</v>
      </c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4"/>
      <c r="BC111" s="205"/>
      <c r="BD111" s="21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H111" s="67"/>
      <c r="CI111" s="67"/>
    </row>
    <row r="112" spans="2:96" s="43" customFormat="1" ht="12" thickBot="1">
      <c r="B112" s="196"/>
      <c r="C112" s="197"/>
      <c r="D112" s="198" t="s">
        <v>47</v>
      </c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9"/>
      <c r="AE112" s="196"/>
      <c r="AF112" s="197"/>
      <c r="AG112" s="198" t="s">
        <v>51</v>
      </c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9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39"/>
    </row>
    <row r="113" spans="2:87" ht="15.75">
      <c r="B113" s="194" t="s">
        <v>8</v>
      </c>
      <c r="C113" s="195"/>
      <c r="D113" s="204" t="str">
        <f>IF(ISBLANK(AZ72),"",$D$85)</f>
        <v>FC Wegberg - Beeck</v>
      </c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5"/>
      <c r="AE113" s="194" t="s">
        <v>8</v>
      </c>
      <c r="AF113" s="195"/>
      <c r="AG113" s="204" t="str">
        <f>IF(ISBLANK(AZ74),"",$AG$85)</f>
        <v>DSC Wanne Eickel</v>
      </c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205"/>
      <c r="BD113" s="21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H113" s="67"/>
      <c r="CI113" s="67"/>
    </row>
    <row r="114" spans="2:96" s="43" customFormat="1" ht="12" thickBot="1">
      <c r="B114" s="196"/>
      <c r="C114" s="197"/>
      <c r="D114" s="198" t="s">
        <v>48</v>
      </c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9"/>
      <c r="AE114" s="196"/>
      <c r="AF114" s="197"/>
      <c r="AG114" s="198" t="s">
        <v>52</v>
      </c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198"/>
      <c r="AU114" s="198"/>
      <c r="AV114" s="198"/>
      <c r="AW114" s="198"/>
      <c r="AX114" s="198"/>
      <c r="AY114" s="198"/>
      <c r="AZ114" s="198"/>
      <c r="BA114" s="198"/>
      <c r="BB114" s="198"/>
      <c r="BC114" s="199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56"/>
      <c r="BV114" s="62"/>
      <c r="BW114" s="56"/>
      <c r="BX114" s="62"/>
      <c r="BY114" s="62"/>
      <c r="BZ114" s="62"/>
      <c r="CA114" s="62"/>
      <c r="CB114" s="62"/>
      <c r="CC114" s="78"/>
      <c r="CD114" s="78"/>
      <c r="CE114" s="78"/>
      <c r="CF114" s="78"/>
      <c r="CG114" s="78"/>
      <c r="CH114" s="62"/>
      <c r="CI114" s="62"/>
      <c r="CJ114" s="78"/>
      <c r="CK114" s="78"/>
      <c r="CL114" s="78"/>
      <c r="CM114" s="78"/>
      <c r="CN114" s="78"/>
      <c r="CO114" s="78"/>
      <c r="CP114" s="78"/>
      <c r="CQ114" s="78"/>
      <c r="CR114" s="39"/>
    </row>
    <row r="115" spans="2:75" ht="12.75">
      <c r="B115" s="1"/>
      <c r="BU115" s="50"/>
      <c r="BW115" s="50"/>
    </row>
    <row r="116" spans="2:75" ht="12.75">
      <c r="B116" s="1" t="s">
        <v>53</v>
      </c>
      <c r="BD116" s="21"/>
      <c r="BU116" s="50"/>
      <c r="BV116" s="48"/>
      <c r="BW116" s="50"/>
    </row>
    <row r="117" spans="2:75" ht="12.75">
      <c r="B117" s="1"/>
      <c r="BD117" s="21"/>
      <c r="BU117" s="50"/>
      <c r="BV117" s="48"/>
      <c r="BW117" s="50"/>
    </row>
    <row r="118" spans="7:96" s="2" customFormat="1" ht="15.75">
      <c r="G118" s="5" t="s">
        <v>0</v>
      </c>
      <c r="H118" s="103">
        <f>$J$78+2*$X$118+2*$AL$118</f>
        <v>0.5312500000000002</v>
      </c>
      <c r="I118" s="103"/>
      <c r="J118" s="103"/>
      <c r="K118" s="103"/>
      <c r="L118" s="103"/>
      <c r="M118" s="6" t="s">
        <v>1</v>
      </c>
      <c r="T118" s="5" t="s">
        <v>2</v>
      </c>
      <c r="U118" s="101">
        <v>1</v>
      </c>
      <c r="V118" s="101"/>
      <c r="W118" s="16" t="s">
        <v>27</v>
      </c>
      <c r="X118" s="102">
        <v>0.008333333333333333</v>
      </c>
      <c r="Y118" s="102"/>
      <c r="Z118" s="102"/>
      <c r="AA118" s="102"/>
      <c r="AB118" s="102"/>
      <c r="AC118" s="6" t="s">
        <v>3</v>
      </c>
      <c r="AK118" s="5" t="s">
        <v>4</v>
      </c>
      <c r="AL118" s="102">
        <v>0.0020833333333333333</v>
      </c>
      <c r="AM118" s="102"/>
      <c r="AN118" s="102"/>
      <c r="AO118" s="102"/>
      <c r="AP118" s="102"/>
      <c r="AQ118" s="6" t="s">
        <v>3</v>
      </c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68"/>
      <c r="CD118" s="68"/>
      <c r="CE118" s="68"/>
      <c r="CF118" s="68"/>
      <c r="CG118" s="68"/>
      <c r="CH118" s="45"/>
      <c r="CI118" s="45"/>
      <c r="CJ118" s="68"/>
      <c r="CK118" s="68"/>
      <c r="CL118" s="68"/>
      <c r="CM118" s="68"/>
      <c r="CN118" s="68"/>
      <c r="CO118" s="68"/>
      <c r="CP118" s="68"/>
      <c r="CQ118" s="68"/>
      <c r="CR118" s="69"/>
    </row>
    <row r="119" spans="56:75" ht="6.75" customHeight="1" thickBot="1">
      <c r="BD119" s="21"/>
      <c r="BU119" s="50"/>
      <c r="BV119" s="48"/>
      <c r="BW119" s="50"/>
    </row>
    <row r="120" spans="2:75" ht="15.75" customHeight="1" thickBot="1">
      <c r="B120" s="202" t="s">
        <v>12</v>
      </c>
      <c r="C120" s="203"/>
      <c r="D120" s="200" t="s">
        <v>13</v>
      </c>
      <c r="E120" s="143"/>
      <c r="F120" s="201"/>
      <c r="G120" s="200" t="s">
        <v>14</v>
      </c>
      <c r="H120" s="143"/>
      <c r="I120" s="201"/>
      <c r="J120" s="200" t="s">
        <v>16</v>
      </c>
      <c r="K120" s="143"/>
      <c r="L120" s="143"/>
      <c r="M120" s="143"/>
      <c r="N120" s="201"/>
      <c r="O120" s="200" t="s">
        <v>17</v>
      </c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201"/>
      <c r="AW120" s="200" t="s">
        <v>20</v>
      </c>
      <c r="AX120" s="143"/>
      <c r="AY120" s="143"/>
      <c r="AZ120" s="143"/>
      <c r="BA120" s="201"/>
      <c r="BB120" s="206"/>
      <c r="BC120" s="207"/>
      <c r="BD120" s="21"/>
      <c r="BU120" s="50"/>
      <c r="BV120" s="48"/>
      <c r="BW120" s="50"/>
    </row>
    <row r="121" spans="2:91" ht="15.75" customHeight="1">
      <c r="B121" s="182">
        <v>41</v>
      </c>
      <c r="C121" s="183"/>
      <c r="D121" s="183">
        <v>1</v>
      </c>
      <c r="E121" s="183"/>
      <c r="F121" s="183"/>
      <c r="G121" s="183">
        <v>1</v>
      </c>
      <c r="H121" s="183"/>
      <c r="I121" s="183"/>
      <c r="J121" s="184">
        <f>H118</f>
        <v>0.5312500000000002</v>
      </c>
      <c r="K121" s="184"/>
      <c r="L121" s="184"/>
      <c r="M121" s="184"/>
      <c r="N121" s="185"/>
      <c r="O121" s="186" t="str">
        <f>IF(ISBLANK(AZ78),"Mannschaft 1 - Gruppe 1",D101)</f>
        <v>1. J. F. A. Düsseldorf</v>
      </c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3" t="s">
        <v>19</v>
      </c>
      <c r="AF121" s="187" t="str">
        <f>IF(ISBLANK(AZ78),"Mannschaft 2 - Gruppe 1",D103)</f>
        <v>DJK Giesenkirchen</v>
      </c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7"/>
      <c r="AT121" s="187"/>
      <c r="AU121" s="187"/>
      <c r="AV121" s="188"/>
      <c r="AW121" s="162">
        <v>4</v>
      </c>
      <c r="AX121" s="189"/>
      <c r="AY121" s="13" t="s">
        <v>18</v>
      </c>
      <c r="AZ121" s="189">
        <v>4</v>
      </c>
      <c r="BA121" s="190"/>
      <c r="BB121" s="162"/>
      <c r="BC121" s="163"/>
      <c r="BD121" s="21"/>
      <c r="BU121" s="50">
        <f aca="true" t="shared" si="4" ref="BU121:BU132">IF(ISBLANK(AZ121),"0",IF(AW121&gt;AZ121,3,IF(AW121=AZ121,1,0)))</f>
        <v>1</v>
      </c>
      <c r="BV121" s="48" t="s">
        <v>18</v>
      </c>
      <c r="BW121" s="50">
        <f aca="true" t="shared" si="5" ref="BW121:BW132">IF(ISBLANK(AZ121),"0",IF(AZ121&gt;AW121,3,IF(AZ121=AW121,1,0)))</f>
        <v>1</v>
      </c>
      <c r="CA121" s="71" t="s">
        <v>56</v>
      </c>
      <c r="CB121" s="50" t="s">
        <v>23</v>
      </c>
      <c r="CC121" s="158" t="s">
        <v>24</v>
      </c>
      <c r="CD121" s="158"/>
      <c r="CE121" s="158"/>
      <c r="CF121" s="72" t="s">
        <v>25</v>
      </c>
      <c r="CG121" s="73"/>
      <c r="CH121" s="71" t="s">
        <v>57</v>
      </c>
      <c r="CI121" s="50" t="s">
        <v>23</v>
      </c>
      <c r="CJ121" s="158" t="s">
        <v>24</v>
      </c>
      <c r="CK121" s="158"/>
      <c r="CL121" s="158"/>
      <c r="CM121" s="72" t="s">
        <v>25</v>
      </c>
    </row>
    <row r="122" spans="2:91" ht="15.75" customHeight="1">
      <c r="B122" s="133">
        <v>42</v>
      </c>
      <c r="C122" s="134"/>
      <c r="D122" s="134">
        <v>2</v>
      </c>
      <c r="E122" s="134"/>
      <c r="F122" s="134"/>
      <c r="G122" s="134">
        <v>2</v>
      </c>
      <c r="H122" s="134"/>
      <c r="I122" s="134"/>
      <c r="J122" s="180">
        <f>J121</f>
        <v>0.5312500000000002</v>
      </c>
      <c r="K122" s="180"/>
      <c r="L122" s="180"/>
      <c r="M122" s="180"/>
      <c r="N122" s="181"/>
      <c r="O122" s="131" t="str">
        <f>IF(ISBLANK(AZ78),"Mannschaft 1 - Gruppe 2",AG101)</f>
        <v>Wuppertaler SV</v>
      </c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41" t="s">
        <v>19</v>
      </c>
      <c r="AF122" s="132" t="str">
        <f>IF(ISBLANK(AZ78),"Mannschaft 2 - Gruppe 2",AG103)</f>
        <v>TURA Duisburg</v>
      </c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78"/>
      <c r="AW122" s="155">
        <v>3</v>
      </c>
      <c r="AX122" s="156"/>
      <c r="AY122" s="41" t="s">
        <v>18</v>
      </c>
      <c r="AZ122" s="156">
        <v>3</v>
      </c>
      <c r="BA122" s="157"/>
      <c r="BB122" s="155"/>
      <c r="BC122" s="159"/>
      <c r="BD122" s="21"/>
      <c r="BU122" s="50">
        <f t="shared" si="4"/>
        <v>1</v>
      </c>
      <c r="BV122" s="48" t="s">
        <v>18</v>
      </c>
      <c r="BW122" s="50">
        <f t="shared" si="5"/>
        <v>1</v>
      </c>
      <c r="CA122" s="48" t="str">
        <f>$D$101</f>
        <v>1. J. F. A. Düsseldorf</v>
      </c>
      <c r="CB122" s="50">
        <f>SUM($BU$121+$BW$129)</f>
        <v>4</v>
      </c>
      <c r="CC122" s="51">
        <f>SUM($AW$121+$AZ$129)</f>
        <v>12</v>
      </c>
      <c r="CD122" s="52" t="s">
        <v>18</v>
      </c>
      <c r="CE122" s="53">
        <f>SUM($AZ$121+$AW$129)</f>
        <v>5</v>
      </c>
      <c r="CF122" s="75">
        <f>SUM(CC122-CE122)</f>
        <v>7</v>
      </c>
      <c r="CG122" s="51"/>
      <c r="CH122" s="48" t="str">
        <f>$AG$101</f>
        <v>Wuppertaler SV</v>
      </c>
      <c r="CI122" s="50">
        <f>SUM($BU$122+$BW$130)</f>
        <v>4</v>
      </c>
      <c r="CJ122" s="51">
        <f>SUM($AW$122+$AZ$130)</f>
        <v>7</v>
      </c>
      <c r="CK122" s="52" t="s">
        <v>18</v>
      </c>
      <c r="CL122" s="53">
        <f>SUM($AZ$122+$AW$130)</f>
        <v>3</v>
      </c>
      <c r="CM122" s="75">
        <f>SUM(CJ122-CL122)</f>
        <v>4</v>
      </c>
    </row>
    <row r="123" spans="2:91" ht="15.75" customHeight="1">
      <c r="B123" s="172">
        <v>43</v>
      </c>
      <c r="C123" s="173"/>
      <c r="D123" s="173">
        <v>3</v>
      </c>
      <c r="E123" s="173"/>
      <c r="F123" s="173"/>
      <c r="G123" s="173">
        <v>3</v>
      </c>
      <c r="H123" s="173"/>
      <c r="I123" s="173"/>
      <c r="J123" s="174">
        <f>J122</f>
        <v>0.5312500000000002</v>
      </c>
      <c r="K123" s="174"/>
      <c r="L123" s="174"/>
      <c r="M123" s="174"/>
      <c r="N123" s="175"/>
      <c r="O123" s="191" t="str">
        <f>IF(ISBLANK(AZ78),"Mannschaft 1 - Gruppe 3",D109)</f>
        <v>TUS Hordel</v>
      </c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40" t="s">
        <v>19</v>
      </c>
      <c r="AF123" s="192" t="str">
        <f>IF(ISBLANK(AZ78),"Mannschaft 2 - Gruppe 3",D111)</f>
        <v>SG Unterrath</v>
      </c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3"/>
      <c r="AW123" s="164">
        <v>1</v>
      </c>
      <c r="AX123" s="168"/>
      <c r="AY123" s="40" t="s">
        <v>18</v>
      </c>
      <c r="AZ123" s="168">
        <v>1</v>
      </c>
      <c r="BA123" s="179"/>
      <c r="BB123" s="164"/>
      <c r="BC123" s="165"/>
      <c r="BD123" s="21"/>
      <c r="BU123" s="50">
        <f t="shared" si="4"/>
        <v>1</v>
      </c>
      <c r="BV123" s="48" t="s">
        <v>18</v>
      </c>
      <c r="BW123" s="50">
        <f t="shared" si="5"/>
        <v>1</v>
      </c>
      <c r="CA123" s="48" t="str">
        <f>$D$103</f>
        <v>DJK Giesenkirchen</v>
      </c>
      <c r="CB123" s="50">
        <f>SUM($BW$121+$BU$125)</f>
        <v>4</v>
      </c>
      <c r="CC123" s="51">
        <f>SUM($AZ$121+$AW$125)</f>
        <v>6</v>
      </c>
      <c r="CD123" s="52" t="s">
        <v>18</v>
      </c>
      <c r="CE123" s="53">
        <f>SUM($AW$121+$AZ$125)</f>
        <v>5</v>
      </c>
      <c r="CF123" s="75">
        <f>SUM(CC123-CE123)</f>
        <v>1</v>
      </c>
      <c r="CG123" s="51"/>
      <c r="CH123" s="48" t="str">
        <f>$AG$103</f>
        <v>TURA Duisburg</v>
      </c>
      <c r="CI123" s="50">
        <f>SUM($BW$122+$BU$126)</f>
        <v>4</v>
      </c>
      <c r="CJ123" s="51">
        <f>SUM($AZ$122+$AW$126)</f>
        <v>7</v>
      </c>
      <c r="CK123" s="52" t="s">
        <v>18</v>
      </c>
      <c r="CL123" s="53">
        <f>SUM($AW$122+$AZ$126)</f>
        <v>5</v>
      </c>
      <c r="CM123" s="75">
        <f>SUM(CJ123-CL123)</f>
        <v>2</v>
      </c>
    </row>
    <row r="124" spans="2:91" ht="15.75" customHeight="1" thickBot="1">
      <c r="B124" s="121">
        <v>44</v>
      </c>
      <c r="C124" s="122"/>
      <c r="D124" s="122">
        <v>4</v>
      </c>
      <c r="E124" s="122"/>
      <c r="F124" s="122"/>
      <c r="G124" s="122">
        <v>4</v>
      </c>
      <c r="H124" s="122"/>
      <c r="I124" s="122"/>
      <c r="J124" s="176">
        <f>J123</f>
        <v>0.5312500000000002</v>
      </c>
      <c r="K124" s="176"/>
      <c r="L124" s="176"/>
      <c r="M124" s="176"/>
      <c r="N124" s="177"/>
      <c r="O124" s="166" t="str">
        <f>IF(ISBLANK(AZ78),"Mannschaft 1 - Gruppe 4",AG109)</f>
        <v>VFR Oberhausen</v>
      </c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7" t="s">
        <v>19</v>
      </c>
      <c r="AF124" s="167" t="str">
        <f>IF(ISBLANK(AZ78),"Mannschaft 2 - Gruppe 4",AG111)</f>
        <v>SF Hamborn</v>
      </c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9"/>
      <c r="AW124" s="160">
        <v>2</v>
      </c>
      <c r="AX124" s="170"/>
      <c r="AY124" s="7" t="s">
        <v>18</v>
      </c>
      <c r="AZ124" s="170">
        <v>7</v>
      </c>
      <c r="BA124" s="171"/>
      <c r="BB124" s="160"/>
      <c r="BC124" s="161"/>
      <c r="BD124" s="21"/>
      <c r="BU124" s="50">
        <f t="shared" si="4"/>
        <v>0</v>
      </c>
      <c r="BV124" s="48" t="s">
        <v>18</v>
      </c>
      <c r="BW124" s="50">
        <f t="shared" si="5"/>
        <v>3</v>
      </c>
      <c r="CA124" s="48" t="str">
        <f>$D$105</f>
        <v>SC Erkelenz</v>
      </c>
      <c r="CB124" s="50">
        <f>SUM($BW$125+$BU$129)</f>
        <v>0</v>
      </c>
      <c r="CC124" s="51">
        <f>SUM($AZ$125+$AW$129)</f>
        <v>2</v>
      </c>
      <c r="CD124" s="52" t="s">
        <v>18</v>
      </c>
      <c r="CE124" s="53">
        <f>SUM($AW$125+$AZ$129)</f>
        <v>10</v>
      </c>
      <c r="CF124" s="75">
        <f>SUM(CC124-CE124)</f>
        <v>-8</v>
      </c>
      <c r="CG124" s="51"/>
      <c r="CH124" s="48" t="str">
        <f>$AG$105</f>
        <v>SV Mönchengladbach</v>
      </c>
      <c r="CI124" s="50">
        <f>SUM($BW$126+$BU$130)</f>
        <v>0</v>
      </c>
      <c r="CJ124" s="51">
        <f>SUM($AZ$126+$AW$130)</f>
        <v>2</v>
      </c>
      <c r="CK124" s="52" t="s">
        <v>18</v>
      </c>
      <c r="CL124" s="53">
        <f>SUM($AW$126+$AZ$130)</f>
        <v>8</v>
      </c>
      <c r="CM124" s="75">
        <f>SUM(CJ124-CL124)</f>
        <v>-6</v>
      </c>
    </row>
    <row r="125" spans="2:87" ht="15.75" customHeight="1">
      <c r="B125" s="182">
        <v>45</v>
      </c>
      <c r="C125" s="183"/>
      <c r="D125" s="183">
        <v>1</v>
      </c>
      <c r="E125" s="183"/>
      <c r="F125" s="183"/>
      <c r="G125" s="183">
        <v>1</v>
      </c>
      <c r="H125" s="183"/>
      <c r="I125" s="183"/>
      <c r="J125" s="184">
        <f>J124+$U$10*$X$10+$AL$10+$X$118+$AL$118</f>
        <v>0.5520833333333335</v>
      </c>
      <c r="K125" s="184"/>
      <c r="L125" s="184"/>
      <c r="M125" s="184"/>
      <c r="N125" s="185"/>
      <c r="O125" s="186" t="str">
        <f>IF(ISBLANK(AZ78),"Mannschaft 2 - Gruppe 1",D103)</f>
        <v>DJK Giesenkirchen</v>
      </c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3" t="s">
        <v>19</v>
      </c>
      <c r="AF125" s="187" t="str">
        <f>IF(ISBLANK(AZ78),"Mannschaft 3 - Gruppe 1",D105)</f>
        <v>SC Erkelenz</v>
      </c>
      <c r="AG125" s="187"/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  <c r="AR125" s="187"/>
      <c r="AS125" s="187"/>
      <c r="AT125" s="187"/>
      <c r="AU125" s="187"/>
      <c r="AV125" s="188"/>
      <c r="AW125" s="162">
        <v>2</v>
      </c>
      <c r="AX125" s="189"/>
      <c r="AY125" s="13" t="s">
        <v>18</v>
      </c>
      <c r="AZ125" s="189">
        <v>1</v>
      </c>
      <c r="BA125" s="190"/>
      <c r="BB125" s="162"/>
      <c r="BC125" s="163"/>
      <c r="BD125" s="21"/>
      <c r="BU125" s="50">
        <f t="shared" si="4"/>
        <v>3</v>
      </c>
      <c r="BV125" s="48" t="s">
        <v>18</v>
      </c>
      <c r="BW125" s="50">
        <f t="shared" si="5"/>
        <v>0</v>
      </c>
      <c r="CA125" s="67"/>
      <c r="CB125" s="67"/>
      <c r="CH125" s="67"/>
      <c r="CI125" s="67"/>
    </row>
    <row r="126" spans="2:91" ht="15.75" customHeight="1">
      <c r="B126" s="133">
        <v>46</v>
      </c>
      <c r="C126" s="134"/>
      <c r="D126" s="134">
        <v>2</v>
      </c>
      <c r="E126" s="134"/>
      <c r="F126" s="134"/>
      <c r="G126" s="134">
        <v>2</v>
      </c>
      <c r="H126" s="134"/>
      <c r="I126" s="134"/>
      <c r="J126" s="180">
        <f>J125</f>
        <v>0.5520833333333335</v>
      </c>
      <c r="K126" s="180"/>
      <c r="L126" s="180"/>
      <c r="M126" s="180"/>
      <c r="N126" s="181"/>
      <c r="O126" s="131" t="str">
        <f>IF(ISBLANK(AZ78),"Mannschaft 2 - Gruppe 2",AG103)</f>
        <v>TURA Duisburg</v>
      </c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41" t="s">
        <v>19</v>
      </c>
      <c r="AF126" s="132" t="str">
        <f>IF(ISBLANK(AZ78),"Mannschaft 3 - Gruppe 2",AG105)</f>
        <v>SV Mönchengladbach</v>
      </c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78"/>
      <c r="AW126" s="155">
        <v>4</v>
      </c>
      <c r="AX126" s="156"/>
      <c r="AY126" s="41" t="s">
        <v>18</v>
      </c>
      <c r="AZ126" s="156">
        <v>2</v>
      </c>
      <c r="BA126" s="157"/>
      <c r="BB126" s="155"/>
      <c r="BC126" s="159"/>
      <c r="BD126" s="21"/>
      <c r="BU126" s="50">
        <f t="shared" si="4"/>
        <v>3</v>
      </c>
      <c r="BV126" s="48" t="s">
        <v>18</v>
      </c>
      <c r="BW126" s="50">
        <f t="shared" si="5"/>
        <v>0</v>
      </c>
      <c r="CA126" s="71" t="s">
        <v>58</v>
      </c>
      <c r="CB126" s="50" t="s">
        <v>23</v>
      </c>
      <c r="CC126" s="158" t="s">
        <v>24</v>
      </c>
      <c r="CD126" s="158"/>
      <c r="CE126" s="158"/>
      <c r="CF126" s="72" t="s">
        <v>25</v>
      </c>
      <c r="CG126" s="51"/>
      <c r="CH126" s="71" t="s">
        <v>59</v>
      </c>
      <c r="CI126" s="50" t="s">
        <v>23</v>
      </c>
      <c r="CJ126" s="158" t="s">
        <v>24</v>
      </c>
      <c r="CK126" s="158"/>
      <c r="CL126" s="158"/>
      <c r="CM126" s="72" t="s">
        <v>25</v>
      </c>
    </row>
    <row r="127" spans="2:91" ht="15.75" customHeight="1">
      <c r="B127" s="172">
        <v>47</v>
      </c>
      <c r="C127" s="173"/>
      <c r="D127" s="173">
        <v>3</v>
      </c>
      <c r="E127" s="173"/>
      <c r="F127" s="173"/>
      <c r="G127" s="173">
        <v>3</v>
      </c>
      <c r="H127" s="173"/>
      <c r="I127" s="173"/>
      <c r="J127" s="174">
        <f>J126</f>
        <v>0.5520833333333335</v>
      </c>
      <c r="K127" s="174"/>
      <c r="L127" s="174"/>
      <c r="M127" s="174"/>
      <c r="N127" s="175"/>
      <c r="O127" s="191" t="str">
        <f>IF(ISBLANK(AZ78),"Mannschaft 2 - Gruppe 3",D111)</f>
        <v>SG Unterrath</v>
      </c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40" t="s">
        <v>19</v>
      </c>
      <c r="AF127" s="192" t="str">
        <f>IF(ISBLANK(AZ78),"Mannschaft 3 - Gruppe 3",D113)</f>
        <v>FC Wegberg - Beeck</v>
      </c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192"/>
      <c r="AS127" s="192"/>
      <c r="AT127" s="192"/>
      <c r="AU127" s="192"/>
      <c r="AV127" s="193"/>
      <c r="AW127" s="164">
        <v>2</v>
      </c>
      <c r="AX127" s="168"/>
      <c r="AY127" s="40" t="s">
        <v>18</v>
      </c>
      <c r="AZ127" s="168">
        <v>3</v>
      </c>
      <c r="BA127" s="179"/>
      <c r="BB127" s="164"/>
      <c r="BC127" s="165"/>
      <c r="BD127" s="21"/>
      <c r="BU127" s="50">
        <f t="shared" si="4"/>
        <v>0</v>
      </c>
      <c r="BV127" s="48" t="s">
        <v>18</v>
      </c>
      <c r="BW127" s="50">
        <f t="shared" si="5"/>
        <v>3</v>
      </c>
      <c r="CA127" s="48" t="str">
        <f>$D$113</f>
        <v>FC Wegberg - Beeck</v>
      </c>
      <c r="CB127" s="50">
        <f>SUM($BW$127+$BU$131)</f>
        <v>4</v>
      </c>
      <c r="CC127" s="51">
        <f>SUM($AZ$127+$AW$131)</f>
        <v>4</v>
      </c>
      <c r="CD127" s="52" t="s">
        <v>18</v>
      </c>
      <c r="CE127" s="53">
        <f>SUM($AW$127+$AZ$131)</f>
        <v>3</v>
      </c>
      <c r="CF127" s="75">
        <f>SUM(CC127-CE127)</f>
        <v>1</v>
      </c>
      <c r="CG127" s="51"/>
      <c r="CH127" s="48" t="str">
        <f>$AG$111</f>
        <v>SF Hamborn</v>
      </c>
      <c r="CI127" s="50">
        <f>SUM($BW$124+$BU$128)</f>
        <v>6</v>
      </c>
      <c r="CJ127" s="51">
        <f>SUM($AZ$124+$AW$128)</f>
        <v>15</v>
      </c>
      <c r="CK127" s="52" t="s">
        <v>18</v>
      </c>
      <c r="CL127" s="53">
        <f>SUM($AW$124+$AZ$128)</f>
        <v>4</v>
      </c>
      <c r="CM127" s="75">
        <f>SUM(CJ127-CL127)</f>
        <v>11</v>
      </c>
    </row>
    <row r="128" spans="2:91" ht="15.75" customHeight="1" thickBot="1">
      <c r="B128" s="121">
        <v>48</v>
      </c>
      <c r="C128" s="122"/>
      <c r="D128" s="122">
        <v>4</v>
      </c>
      <c r="E128" s="122"/>
      <c r="F128" s="122"/>
      <c r="G128" s="122">
        <v>4</v>
      </c>
      <c r="H128" s="122"/>
      <c r="I128" s="122"/>
      <c r="J128" s="176">
        <f>J127</f>
        <v>0.5520833333333335</v>
      </c>
      <c r="K128" s="176"/>
      <c r="L128" s="176"/>
      <c r="M128" s="176"/>
      <c r="N128" s="177"/>
      <c r="O128" s="166" t="str">
        <f>IF(ISBLANK(AZ78),"Mannschaft 2 - Gruppe 4",AG111)</f>
        <v>SF Hamborn</v>
      </c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7" t="s">
        <v>19</v>
      </c>
      <c r="AF128" s="167" t="str">
        <f>IF(ISBLANK(AZ78),"Mannschaft 3 - Gruppe 4",AG113)</f>
        <v>DSC Wanne Eickel</v>
      </c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9"/>
      <c r="AW128" s="160">
        <v>8</v>
      </c>
      <c r="AX128" s="170"/>
      <c r="AY128" s="7" t="s">
        <v>18</v>
      </c>
      <c r="AZ128" s="170">
        <v>2</v>
      </c>
      <c r="BA128" s="171"/>
      <c r="BB128" s="160"/>
      <c r="BC128" s="161"/>
      <c r="BD128" s="21"/>
      <c r="BU128" s="50">
        <f t="shared" si="4"/>
        <v>3</v>
      </c>
      <c r="BV128" s="48" t="s">
        <v>18</v>
      </c>
      <c r="BW128" s="50">
        <f t="shared" si="5"/>
        <v>0</v>
      </c>
      <c r="CA128" s="48" t="str">
        <f>$D$109</f>
        <v>TUS Hordel</v>
      </c>
      <c r="CB128" s="50">
        <f>SUM($BU$123+$BW$131)</f>
        <v>2</v>
      </c>
      <c r="CC128" s="51">
        <f>SUM($AW$123+$AZ$131)</f>
        <v>2</v>
      </c>
      <c r="CD128" s="52" t="s">
        <v>18</v>
      </c>
      <c r="CE128" s="53">
        <f>SUM($AZ$123+$AW$131)</f>
        <v>2</v>
      </c>
      <c r="CF128" s="75">
        <f>SUM(CC128-CE128)</f>
        <v>0</v>
      </c>
      <c r="CG128" s="51"/>
      <c r="CH128" s="48" t="str">
        <f>$AG$109</f>
        <v>VFR Oberhausen</v>
      </c>
      <c r="CI128" s="50">
        <f>SUM($BU$124+$BW$132)</f>
        <v>3</v>
      </c>
      <c r="CJ128" s="51">
        <f>SUM($AW$124+$AZ$132)</f>
        <v>7</v>
      </c>
      <c r="CK128" s="52" t="s">
        <v>18</v>
      </c>
      <c r="CL128" s="53">
        <f>SUM($AZ$124+$AW$132)</f>
        <v>11</v>
      </c>
      <c r="CM128" s="75">
        <f>SUM(CJ128-CL128)</f>
        <v>-4</v>
      </c>
    </row>
    <row r="129" spans="2:91" ht="15.75" customHeight="1">
      <c r="B129" s="182">
        <v>49</v>
      </c>
      <c r="C129" s="183"/>
      <c r="D129" s="183">
        <v>1</v>
      </c>
      <c r="E129" s="183"/>
      <c r="F129" s="183"/>
      <c r="G129" s="183">
        <v>1</v>
      </c>
      <c r="H129" s="183"/>
      <c r="I129" s="183"/>
      <c r="J129" s="184">
        <f>J128+$U$10*$X$10+$AL$10+$X$118+$AL$118</f>
        <v>0.5729166666666667</v>
      </c>
      <c r="K129" s="184"/>
      <c r="L129" s="184"/>
      <c r="M129" s="184"/>
      <c r="N129" s="185"/>
      <c r="O129" s="186" t="str">
        <f>IF(ISBLANK(AZ78),"Mannschaft 3 - Gruppe 1",D105)</f>
        <v>SC Erkelenz</v>
      </c>
      <c r="P129" s="187"/>
      <c r="Q129" s="187"/>
      <c r="R129" s="187"/>
      <c r="S129" s="187"/>
      <c r="T129" s="187"/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3" t="s">
        <v>19</v>
      </c>
      <c r="AF129" s="187" t="str">
        <f>IF(ISBLANK(AZ78),"Mannschaft 1 - Gruppe 1",D101)</f>
        <v>1. J. F. A. Düsseldorf</v>
      </c>
      <c r="AG129" s="187"/>
      <c r="AH129" s="187"/>
      <c r="AI129" s="187"/>
      <c r="AJ129" s="187"/>
      <c r="AK129" s="187"/>
      <c r="AL129" s="187"/>
      <c r="AM129" s="187"/>
      <c r="AN129" s="187"/>
      <c r="AO129" s="187"/>
      <c r="AP129" s="187"/>
      <c r="AQ129" s="187"/>
      <c r="AR129" s="187"/>
      <c r="AS129" s="187"/>
      <c r="AT129" s="187"/>
      <c r="AU129" s="187"/>
      <c r="AV129" s="188"/>
      <c r="AW129" s="162">
        <v>1</v>
      </c>
      <c r="AX129" s="189"/>
      <c r="AY129" s="13" t="s">
        <v>18</v>
      </c>
      <c r="AZ129" s="189">
        <v>8</v>
      </c>
      <c r="BA129" s="190"/>
      <c r="BB129" s="162"/>
      <c r="BC129" s="163"/>
      <c r="BD129" s="21"/>
      <c r="BU129" s="50">
        <f t="shared" si="4"/>
        <v>0</v>
      </c>
      <c r="BV129" s="48" t="s">
        <v>18</v>
      </c>
      <c r="BW129" s="50">
        <f t="shared" si="5"/>
        <v>3</v>
      </c>
      <c r="CA129" s="48" t="str">
        <f>$D$111</f>
        <v>SG Unterrath</v>
      </c>
      <c r="CB129" s="50">
        <f>SUM($BW$123+$BU$127)</f>
        <v>1</v>
      </c>
      <c r="CC129" s="51">
        <f>SUM($AZ$123+$AW$127)</f>
        <v>3</v>
      </c>
      <c r="CD129" s="52" t="s">
        <v>18</v>
      </c>
      <c r="CE129" s="53">
        <f>SUM($AW$123+$AZ$127)</f>
        <v>4</v>
      </c>
      <c r="CF129" s="75">
        <f>SUM(CC129-CE129)</f>
        <v>-1</v>
      </c>
      <c r="CG129" s="51"/>
      <c r="CH129" s="48" t="str">
        <f>$AG$113</f>
        <v>DSC Wanne Eickel</v>
      </c>
      <c r="CI129" s="50">
        <f>SUM($BW$128+$BU$132)</f>
        <v>0</v>
      </c>
      <c r="CJ129" s="51">
        <f>SUM($AZ$128+$AW$132)</f>
        <v>6</v>
      </c>
      <c r="CK129" s="52" t="s">
        <v>18</v>
      </c>
      <c r="CL129" s="53">
        <f>SUM($AW$128+$AZ$132)</f>
        <v>13</v>
      </c>
      <c r="CM129" s="75">
        <f>SUM(CJ129-CL129)</f>
        <v>-7</v>
      </c>
    </row>
    <row r="130" spans="2:75" ht="15.75" customHeight="1">
      <c r="B130" s="133">
        <v>50</v>
      </c>
      <c r="C130" s="134"/>
      <c r="D130" s="134">
        <v>2</v>
      </c>
      <c r="E130" s="134"/>
      <c r="F130" s="134"/>
      <c r="G130" s="134">
        <v>2</v>
      </c>
      <c r="H130" s="134"/>
      <c r="I130" s="134"/>
      <c r="J130" s="180">
        <f>J129</f>
        <v>0.5729166666666667</v>
      </c>
      <c r="K130" s="180"/>
      <c r="L130" s="180"/>
      <c r="M130" s="180"/>
      <c r="N130" s="181"/>
      <c r="O130" s="131" t="str">
        <f>IF(ISBLANK(AZ78),"Mannschaft 3 - Gruppe 2",AG105)</f>
        <v>SV Mönchengladbach</v>
      </c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41" t="s">
        <v>19</v>
      </c>
      <c r="AF130" s="132" t="str">
        <f>IF(ISBLANK(AZ78),"Mannschaft 1 - Gruppe 2",AG101)</f>
        <v>Wuppertaler SV</v>
      </c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78"/>
      <c r="AW130" s="155">
        <v>0</v>
      </c>
      <c r="AX130" s="156"/>
      <c r="AY130" s="41" t="s">
        <v>18</v>
      </c>
      <c r="AZ130" s="156">
        <v>4</v>
      </c>
      <c r="BA130" s="157"/>
      <c r="BB130" s="155"/>
      <c r="BC130" s="159"/>
      <c r="BD130" s="21"/>
      <c r="BU130" s="50">
        <f t="shared" si="4"/>
        <v>0</v>
      </c>
      <c r="BV130" s="48" t="s">
        <v>18</v>
      </c>
      <c r="BW130" s="50">
        <f t="shared" si="5"/>
        <v>3</v>
      </c>
    </row>
    <row r="131" spans="2:75" ht="15.75" customHeight="1">
      <c r="B131" s="172">
        <v>51</v>
      </c>
      <c r="C131" s="173"/>
      <c r="D131" s="173">
        <v>3</v>
      </c>
      <c r="E131" s="173"/>
      <c r="F131" s="173"/>
      <c r="G131" s="173">
        <v>3</v>
      </c>
      <c r="H131" s="173"/>
      <c r="I131" s="173"/>
      <c r="J131" s="174">
        <f>J130</f>
        <v>0.5729166666666667</v>
      </c>
      <c r="K131" s="174"/>
      <c r="L131" s="174"/>
      <c r="M131" s="174"/>
      <c r="N131" s="175"/>
      <c r="O131" s="131" t="str">
        <f>IF(ISBLANK(AZ78),"Mannschaft 3 - Gruppe 3",D113)</f>
        <v>FC Wegberg - Beeck</v>
      </c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40" t="s">
        <v>19</v>
      </c>
      <c r="AF131" s="132" t="str">
        <f>IF(ISBLANK(AZ78),"Mannschaft 1 - Gruppe 3",D109)</f>
        <v>TUS Hordel</v>
      </c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78"/>
      <c r="AW131" s="164">
        <v>1</v>
      </c>
      <c r="AX131" s="168"/>
      <c r="AY131" s="40" t="s">
        <v>18</v>
      </c>
      <c r="AZ131" s="168">
        <v>1</v>
      </c>
      <c r="BA131" s="179"/>
      <c r="BB131" s="164"/>
      <c r="BC131" s="165"/>
      <c r="BD131" s="21"/>
      <c r="BU131" s="50">
        <f t="shared" si="4"/>
        <v>1</v>
      </c>
      <c r="BV131" s="48" t="s">
        <v>18</v>
      </c>
      <c r="BW131" s="50">
        <f t="shared" si="5"/>
        <v>1</v>
      </c>
    </row>
    <row r="132" spans="2:75" ht="15.75" customHeight="1" thickBot="1">
      <c r="B132" s="121">
        <v>52</v>
      </c>
      <c r="C132" s="122"/>
      <c r="D132" s="122">
        <v>4</v>
      </c>
      <c r="E132" s="122"/>
      <c r="F132" s="122"/>
      <c r="G132" s="122">
        <v>4</v>
      </c>
      <c r="H132" s="122"/>
      <c r="I132" s="122"/>
      <c r="J132" s="176">
        <f>J131</f>
        <v>0.5729166666666667</v>
      </c>
      <c r="K132" s="176"/>
      <c r="L132" s="176"/>
      <c r="M132" s="176"/>
      <c r="N132" s="177"/>
      <c r="O132" s="166" t="str">
        <f>IF(ISBLANK(AZ78),"Mannschaft 3 - Gruppe 4",AG113)</f>
        <v>DSC Wanne Eickel</v>
      </c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7" t="s">
        <v>19</v>
      </c>
      <c r="AF132" s="167" t="str">
        <f>IF(ISBLANK(AZ78),"Mannschaft 1 - Gruppe 4",AG109)</f>
        <v>VFR Oberhausen</v>
      </c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9"/>
      <c r="AW132" s="160">
        <v>4</v>
      </c>
      <c r="AX132" s="170"/>
      <c r="AY132" s="7" t="s">
        <v>18</v>
      </c>
      <c r="AZ132" s="170">
        <v>5</v>
      </c>
      <c r="BA132" s="171"/>
      <c r="BB132" s="160"/>
      <c r="BC132" s="161"/>
      <c r="BD132" s="21"/>
      <c r="BU132" s="50">
        <f t="shared" si="4"/>
        <v>0</v>
      </c>
      <c r="BV132" s="48" t="s">
        <v>18</v>
      </c>
      <c r="BW132" s="50">
        <f t="shared" si="5"/>
        <v>3</v>
      </c>
    </row>
    <row r="133" spans="2:87" ht="12.75">
      <c r="B133" s="1"/>
      <c r="BU133" s="50"/>
      <c r="BW133" s="50"/>
      <c r="CA133" s="67"/>
      <c r="CB133" s="67"/>
      <c r="CH133" s="67"/>
      <c r="CI133" s="67"/>
    </row>
    <row r="134" spans="2:75" ht="12.75">
      <c r="B134" s="1" t="s">
        <v>60</v>
      </c>
      <c r="BD134" s="21"/>
      <c r="BU134" s="50"/>
      <c r="BW134" s="50"/>
    </row>
    <row r="135" spans="56:75" ht="6" customHeight="1" thickBot="1">
      <c r="BD135" s="21"/>
      <c r="BU135" s="50"/>
      <c r="BW135" s="50"/>
    </row>
    <row r="136" spans="2:96" s="8" customFormat="1" ht="13.5" customHeight="1" thickBot="1">
      <c r="B136" s="142" t="s">
        <v>56</v>
      </c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4"/>
      <c r="P136" s="142" t="s">
        <v>23</v>
      </c>
      <c r="Q136" s="143"/>
      <c r="R136" s="144"/>
      <c r="S136" s="142" t="s">
        <v>24</v>
      </c>
      <c r="T136" s="143"/>
      <c r="U136" s="143"/>
      <c r="V136" s="143"/>
      <c r="W136" s="144"/>
      <c r="X136" s="142" t="s">
        <v>25</v>
      </c>
      <c r="Y136" s="143"/>
      <c r="Z136" s="144"/>
      <c r="AA136" s="9"/>
      <c r="AB136" s="9"/>
      <c r="AC136" s="9"/>
      <c r="AD136" s="9"/>
      <c r="AE136" s="142" t="s">
        <v>57</v>
      </c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4"/>
      <c r="AS136" s="142" t="s">
        <v>23</v>
      </c>
      <c r="AT136" s="143"/>
      <c r="AU136" s="144"/>
      <c r="AV136" s="142" t="s">
        <v>24</v>
      </c>
      <c r="AW136" s="143"/>
      <c r="AX136" s="143"/>
      <c r="AY136" s="143"/>
      <c r="AZ136" s="144"/>
      <c r="BA136" s="142" t="s">
        <v>25</v>
      </c>
      <c r="BB136" s="143"/>
      <c r="BC136" s="144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50"/>
      <c r="BV136" s="61"/>
      <c r="BW136" s="50"/>
      <c r="BX136" s="61"/>
      <c r="BY136" s="61"/>
      <c r="BZ136" s="61"/>
      <c r="CA136" s="61"/>
      <c r="CB136" s="61"/>
      <c r="CC136" s="76"/>
      <c r="CD136" s="76"/>
      <c r="CE136" s="76"/>
      <c r="CF136" s="76"/>
      <c r="CG136" s="76"/>
      <c r="CH136" s="61"/>
      <c r="CI136" s="61"/>
      <c r="CJ136" s="76"/>
      <c r="CK136" s="76"/>
      <c r="CL136" s="76"/>
      <c r="CM136" s="76"/>
      <c r="CN136" s="76"/>
      <c r="CO136" s="76"/>
      <c r="CP136" s="76"/>
      <c r="CQ136" s="76"/>
      <c r="CR136" s="77"/>
    </row>
    <row r="137" spans="2:75" ht="12.75">
      <c r="B137" s="123" t="s">
        <v>6</v>
      </c>
      <c r="C137" s="124"/>
      <c r="D137" s="125" t="str">
        <f>$CA$122</f>
        <v>1. J. F. A. Düsseldorf</v>
      </c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7"/>
      <c r="P137" s="128">
        <f>$CB$122</f>
        <v>4</v>
      </c>
      <c r="Q137" s="129"/>
      <c r="R137" s="130"/>
      <c r="S137" s="124">
        <f>$CC$122</f>
        <v>12</v>
      </c>
      <c r="T137" s="124"/>
      <c r="U137" s="10" t="s">
        <v>18</v>
      </c>
      <c r="V137" s="124">
        <f>$CE$122</f>
        <v>5</v>
      </c>
      <c r="W137" s="124"/>
      <c r="X137" s="151">
        <f>$CF$122</f>
        <v>7</v>
      </c>
      <c r="Y137" s="152"/>
      <c r="Z137" s="153"/>
      <c r="AA137" s="3"/>
      <c r="AB137" s="3"/>
      <c r="AC137" s="3"/>
      <c r="AD137" s="3"/>
      <c r="AE137" s="123" t="s">
        <v>6</v>
      </c>
      <c r="AF137" s="124"/>
      <c r="AG137" s="125" t="str">
        <f>$CH$122</f>
        <v>Wuppertaler SV</v>
      </c>
      <c r="AH137" s="126"/>
      <c r="AI137" s="126"/>
      <c r="AJ137" s="126"/>
      <c r="AK137" s="126"/>
      <c r="AL137" s="126"/>
      <c r="AM137" s="126"/>
      <c r="AN137" s="126"/>
      <c r="AO137" s="126"/>
      <c r="AP137" s="126"/>
      <c r="AQ137" s="126"/>
      <c r="AR137" s="127"/>
      <c r="AS137" s="128">
        <f>$CI$122</f>
        <v>4</v>
      </c>
      <c r="AT137" s="129"/>
      <c r="AU137" s="130"/>
      <c r="AV137" s="124">
        <f>$CJ$122</f>
        <v>7</v>
      </c>
      <c r="AW137" s="124"/>
      <c r="AX137" s="10" t="s">
        <v>18</v>
      </c>
      <c r="AY137" s="124">
        <f>$CL$122</f>
        <v>3</v>
      </c>
      <c r="AZ137" s="124"/>
      <c r="BA137" s="151">
        <f>$CM$122</f>
        <v>4</v>
      </c>
      <c r="BB137" s="152"/>
      <c r="BC137" s="153"/>
      <c r="BU137" s="50"/>
      <c r="BW137" s="50"/>
    </row>
    <row r="138" spans="2:75" ht="12.75">
      <c r="B138" s="154" t="s">
        <v>7</v>
      </c>
      <c r="C138" s="117"/>
      <c r="D138" s="145" t="str">
        <f>$CA$123</f>
        <v>DJK Giesenkirchen</v>
      </c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7"/>
      <c r="P138" s="148">
        <f>$CB$123</f>
        <v>4</v>
      </c>
      <c r="Q138" s="149"/>
      <c r="R138" s="150"/>
      <c r="S138" s="117">
        <f>$CC$123</f>
        <v>6</v>
      </c>
      <c r="T138" s="117"/>
      <c r="U138" s="11" t="s">
        <v>18</v>
      </c>
      <c r="V138" s="117">
        <f>$CE$123</f>
        <v>5</v>
      </c>
      <c r="W138" s="117"/>
      <c r="X138" s="114">
        <f>$CF$123</f>
        <v>1</v>
      </c>
      <c r="Y138" s="115"/>
      <c r="Z138" s="116"/>
      <c r="AA138" s="3"/>
      <c r="AB138" s="3"/>
      <c r="AC138" s="3"/>
      <c r="AD138" s="3"/>
      <c r="AE138" s="154" t="s">
        <v>7</v>
      </c>
      <c r="AF138" s="117"/>
      <c r="AG138" s="145" t="str">
        <f>$CH$123</f>
        <v>TURA Duisburg</v>
      </c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7"/>
      <c r="AS138" s="148">
        <f>$CI$123</f>
        <v>4</v>
      </c>
      <c r="AT138" s="149"/>
      <c r="AU138" s="150"/>
      <c r="AV138" s="117">
        <f>$CJ$123</f>
        <v>7</v>
      </c>
      <c r="AW138" s="117"/>
      <c r="AX138" s="11" t="s">
        <v>18</v>
      </c>
      <c r="AY138" s="117">
        <f>$CL$123</f>
        <v>5</v>
      </c>
      <c r="AZ138" s="117"/>
      <c r="BA138" s="114">
        <f>$CM$123</f>
        <v>2</v>
      </c>
      <c r="BB138" s="115"/>
      <c r="BC138" s="116"/>
      <c r="BU138" s="50"/>
      <c r="BW138" s="50"/>
    </row>
    <row r="139" spans="2:75" ht="13.5" thickBot="1">
      <c r="B139" s="135" t="s">
        <v>8</v>
      </c>
      <c r="C139" s="118"/>
      <c r="D139" s="136" t="str">
        <f>$CA$124</f>
        <v>SC Erkelenz</v>
      </c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8"/>
      <c r="P139" s="139">
        <f>$CB$124</f>
        <v>0</v>
      </c>
      <c r="Q139" s="140"/>
      <c r="R139" s="141"/>
      <c r="S139" s="118">
        <f>$CC$124</f>
        <v>2</v>
      </c>
      <c r="T139" s="118"/>
      <c r="U139" s="42" t="s">
        <v>18</v>
      </c>
      <c r="V139" s="118">
        <f>$CE$124</f>
        <v>10</v>
      </c>
      <c r="W139" s="118"/>
      <c r="X139" s="111">
        <f>$CF$124</f>
        <v>-8</v>
      </c>
      <c r="Y139" s="112"/>
      <c r="Z139" s="113"/>
      <c r="AA139" s="3"/>
      <c r="AB139" s="3"/>
      <c r="AC139" s="3"/>
      <c r="AD139" s="3"/>
      <c r="AE139" s="135" t="s">
        <v>8</v>
      </c>
      <c r="AF139" s="118"/>
      <c r="AG139" s="136" t="str">
        <f>$CH$124</f>
        <v>SV Mönchengladbach</v>
      </c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8"/>
      <c r="AS139" s="139">
        <f>$CI$124</f>
        <v>0</v>
      </c>
      <c r="AT139" s="140"/>
      <c r="AU139" s="141"/>
      <c r="AV139" s="118">
        <f>$CJ$124</f>
        <v>2</v>
      </c>
      <c r="AW139" s="118"/>
      <c r="AX139" s="42" t="s">
        <v>18</v>
      </c>
      <c r="AY139" s="118">
        <f>$CL$124</f>
        <v>8</v>
      </c>
      <c r="AZ139" s="118"/>
      <c r="BA139" s="111">
        <f>$CM$124</f>
        <v>-6</v>
      </c>
      <c r="BB139" s="112"/>
      <c r="BC139" s="113"/>
      <c r="BU139" s="50"/>
      <c r="BW139" s="50"/>
    </row>
    <row r="140" spans="73:75" ht="26.25" customHeight="1" thickBot="1">
      <c r="BU140" s="50"/>
      <c r="BW140" s="50"/>
    </row>
    <row r="141" spans="2:87" ht="13.5" thickBot="1">
      <c r="B141" s="142" t="s">
        <v>58</v>
      </c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4"/>
      <c r="P141" s="142" t="s">
        <v>23</v>
      </c>
      <c r="Q141" s="143"/>
      <c r="R141" s="144"/>
      <c r="S141" s="142" t="s">
        <v>24</v>
      </c>
      <c r="T141" s="143"/>
      <c r="U141" s="143"/>
      <c r="V141" s="143"/>
      <c r="W141" s="144"/>
      <c r="X141" s="142" t="s">
        <v>25</v>
      </c>
      <c r="Y141" s="143"/>
      <c r="Z141" s="144"/>
      <c r="AA141" s="9"/>
      <c r="AB141" s="9"/>
      <c r="AC141" s="9"/>
      <c r="AD141" s="9"/>
      <c r="AE141" s="142" t="s">
        <v>59</v>
      </c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4"/>
      <c r="AS141" s="142" t="s">
        <v>23</v>
      </c>
      <c r="AT141" s="143"/>
      <c r="AU141" s="144"/>
      <c r="AV141" s="142" t="s">
        <v>24</v>
      </c>
      <c r="AW141" s="143"/>
      <c r="AX141" s="143"/>
      <c r="AY141" s="143"/>
      <c r="AZ141" s="144"/>
      <c r="BA141" s="142" t="s">
        <v>25</v>
      </c>
      <c r="BB141" s="143"/>
      <c r="BC141" s="144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50"/>
      <c r="BV141" s="67"/>
      <c r="BW141" s="50"/>
      <c r="BX141" s="67"/>
      <c r="BY141" s="67"/>
      <c r="BZ141" s="67"/>
      <c r="CA141" s="67"/>
      <c r="CB141" s="67"/>
      <c r="CH141" s="67"/>
      <c r="CI141" s="67"/>
    </row>
    <row r="142" spans="2:87" ht="12.75">
      <c r="B142" s="123" t="s">
        <v>6</v>
      </c>
      <c r="C142" s="124"/>
      <c r="D142" s="125" t="str">
        <f>$CA$127</f>
        <v>FC Wegberg - Beeck</v>
      </c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7"/>
      <c r="P142" s="128">
        <f>$CB$127</f>
        <v>4</v>
      </c>
      <c r="Q142" s="129"/>
      <c r="R142" s="130"/>
      <c r="S142" s="124">
        <f>$CC$127</f>
        <v>4</v>
      </c>
      <c r="T142" s="124"/>
      <c r="U142" s="10" t="s">
        <v>18</v>
      </c>
      <c r="V142" s="124">
        <f>$CE$127</f>
        <v>3</v>
      </c>
      <c r="W142" s="124"/>
      <c r="X142" s="151">
        <f>$CF$127</f>
        <v>1</v>
      </c>
      <c r="Y142" s="152"/>
      <c r="Z142" s="153"/>
      <c r="AA142" s="3"/>
      <c r="AB142" s="3"/>
      <c r="AC142" s="3"/>
      <c r="AD142" s="3"/>
      <c r="AE142" s="123" t="s">
        <v>6</v>
      </c>
      <c r="AF142" s="124"/>
      <c r="AG142" s="125" t="str">
        <f>$CH$127</f>
        <v>SF Hamborn</v>
      </c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7"/>
      <c r="AS142" s="128">
        <f>$CI$127</f>
        <v>6</v>
      </c>
      <c r="AT142" s="129"/>
      <c r="AU142" s="130"/>
      <c r="AV142" s="124">
        <f>$CJ$127</f>
        <v>15</v>
      </c>
      <c r="AW142" s="124"/>
      <c r="AX142" s="10" t="s">
        <v>18</v>
      </c>
      <c r="AY142" s="124">
        <f>$CL$127</f>
        <v>4</v>
      </c>
      <c r="AZ142" s="124"/>
      <c r="BA142" s="151">
        <f>$CM$127</f>
        <v>11</v>
      </c>
      <c r="BB142" s="152"/>
      <c r="BC142" s="153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50"/>
      <c r="BV142" s="67"/>
      <c r="BW142" s="50"/>
      <c r="BX142" s="67"/>
      <c r="BY142" s="67"/>
      <c r="BZ142" s="67"/>
      <c r="CA142" s="67"/>
      <c r="CB142" s="67"/>
      <c r="CH142" s="67"/>
      <c r="CI142" s="67"/>
    </row>
    <row r="143" spans="2:87" ht="12.75">
      <c r="B143" s="154" t="s">
        <v>7</v>
      </c>
      <c r="C143" s="117"/>
      <c r="D143" s="145" t="str">
        <f>$CA$128</f>
        <v>TUS Hordel</v>
      </c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7"/>
      <c r="P143" s="148">
        <f>$CB$128</f>
        <v>2</v>
      </c>
      <c r="Q143" s="149"/>
      <c r="R143" s="150"/>
      <c r="S143" s="117">
        <f>$CC$128</f>
        <v>2</v>
      </c>
      <c r="T143" s="117"/>
      <c r="U143" s="11" t="s">
        <v>18</v>
      </c>
      <c r="V143" s="117">
        <f>$CE$128</f>
        <v>2</v>
      </c>
      <c r="W143" s="117"/>
      <c r="X143" s="114">
        <f>$CF$128</f>
        <v>0</v>
      </c>
      <c r="Y143" s="115"/>
      <c r="Z143" s="116"/>
      <c r="AA143" s="3"/>
      <c r="AB143" s="3"/>
      <c r="AC143" s="3"/>
      <c r="AD143" s="3"/>
      <c r="AE143" s="154" t="s">
        <v>7</v>
      </c>
      <c r="AF143" s="117"/>
      <c r="AG143" s="145" t="str">
        <f>$CH$128</f>
        <v>VFR Oberhausen</v>
      </c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7"/>
      <c r="AS143" s="148">
        <f>$CI$128</f>
        <v>3</v>
      </c>
      <c r="AT143" s="149"/>
      <c r="AU143" s="150"/>
      <c r="AV143" s="117">
        <f>$CJ$128</f>
        <v>7</v>
      </c>
      <c r="AW143" s="117"/>
      <c r="AX143" s="11" t="s">
        <v>18</v>
      </c>
      <c r="AY143" s="117">
        <f>$CL$128</f>
        <v>11</v>
      </c>
      <c r="AZ143" s="117"/>
      <c r="BA143" s="114">
        <f>$CM$128</f>
        <v>-4</v>
      </c>
      <c r="BB143" s="115"/>
      <c r="BC143" s="116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50"/>
      <c r="BV143" s="67"/>
      <c r="BW143" s="50"/>
      <c r="BX143" s="67"/>
      <c r="BY143" s="67"/>
      <c r="BZ143" s="67"/>
      <c r="CA143" s="67"/>
      <c r="CB143" s="67"/>
      <c r="CH143" s="67"/>
      <c r="CI143" s="67"/>
    </row>
    <row r="144" spans="2:87" ht="13.5" thickBot="1">
      <c r="B144" s="135" t="s">
        <v>8</v>
      </c>
      <c r="C144" s="118"/>
      <c r="D144" s="136" t="str">
        <f>$CA$129</f>
        <v>SG Unterrath</v>
      </c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8"/>
      <c r="P144" s="139">
        <f>$CB$129</f>
        <v>1</v>
      </c>
      <c r="Q144" s="140"/>
      <c r="R144" s="141"/>
      <c r="S144" s="118">
        <f>$CC$129</f>
        <v>3</v>
      </c>
      <c r="T144" s="118"/>
      <c r="U144" s="42" t="s">
        <v>18</v>
      </c>
      <c r="V144" s="118">
        <f>$CE$129</f>
        <v>4</v>
      </c>
      <c r="W144" s="118"/>
      <c r="X144" s="111">
        <f>$CF$129</f>
        <v>-1</v>
      </c>
      <c r="Y144" s="112"/>
      <c r="Z144" s="113"/>
      <c r="AA144" s="3"/>
      <c r="AB144" s="3"/>
      <c r="AC144" s="3"/>
      <c r="AD144" s="3"/>
      <c r="AE144" s="135" t="s">
        <v>8</v>
      </c>
      <c r="AF144" s="118"/>
      <c r="AG144" s="136" t="str">
        <f>$CH$129</f>
        <v>DSC Wanne Eickel</v>
      </c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8"/>
      <c r="AS144" s="139">
        <f>$CI$129</f>
        <v>0</v>
      </c>
      <c r="AT144" s="140"/>
      <c r="AU144" s="141"/>
      <c r="AV144" s="118">
        <f>$CJ$129</f>
        <v>6</v>
      </c>
      <c r="AW144" s="118"/>
      <c r="AX144" s="42" t="s">
        <v>18</v>
      </c>
      <c r="AY144" s="118">
        <f>$CL$129</f>
        <v>13</v>
      </c>
      <c r="AZ144" s="118"/>
      <c r="BA144" s="111">
        <f>$CM$129</f>
        <v>-7</v>
      </c>
      <c r="BB144" s="112"/>
      <c r="BC144" s="113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50"/>
      <c r="BV144" s="67"/>
      <c r="BW144" s="50"/>
      <c r="BX144" s="67"/>
      <c r="BY144" s="67"/>
      <c r="BZ144" s="67"/>
      <c r="CA144" s="67"/>
      <c r="CB144" s="67"/>
      <c r="CH144" s="67"/>
      <c r="CI144" s="67"/>
    </row>
    <row r="145" spans="2:87" ht="12.75">
      <c r="B145" s="1"/>
      <c r="BU145" s="50"/>
      <c r="BW145" s="50"/>
      <c r="CA145" s="67"/>
      <c r="CB145" s="67"/>
      <c r="CH145" s="67"/>
      <c r="CI145" s="67"/>
    </row>
    <row r="146" spans="2:103" ht="6.75" customHeight="1">
      <c r="B146" s="17"/>
      <c r="C146" s="17"/>
      <c r="D146" s="17"/>
      <c r="E146" s="17"/>
      <c r="F146" s="17"/>
      <c r="G146" s="17"/>
      <c r="H146" s="17"/>
      <c r="I146" s="17"/>
      <c r="J146" s="37"/>
      <c r="K146" s="37"/>
      <c r="L146" s="37"/>
      <c r="M146" s="37"/>
      <c r="N146" s="37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9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20"/>
      <c r="AX146" s="20"/>
      <c r="AY146" s="20"/>
      <c r="AZ146" s="20"/>
      <c r="BA146" s="20"/>
      <c r="BB146" s="17"/>
      <c r="BC146" s="17"/>
      <c r="BD146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5"/>
      <c r="CD146" s="65"/>
      <c r="CE146" s="65"/>
      <c r="CF146" s="65"/>
      <c r="CG146" s="65"/>
      <c r="CH146" s="63"/>
      <c r="CI146" s="63"/>
      <c r="CJ146" s="65"/>
      <c r="CK146" s="65"/>
      <c r="CL146" s="65"/>
      <c r="CM146" s="65"/>
      <c r="CN146" s="65"/>
      <c r="CO146" s="65"/>
      <c r="CP146" s="65"/>
      <c r="CQ146" s="65"/>
      <c r="CR146" s="28"/>
      <c r="CS146" s="26"/>
      <c r="CT146" s="26"/>
      <c r="CU146" s="26"/>
      <c r="CV146" s="26"/>
      <c r="CW146" s="26"/>
      <c r="CX146" s="26"/>
      <c r="CY146"/>
    </row>
    <row r="147" spans="2:149" ht="33">
      <c r="B147" s="120" t="s">
        <v>74</v>
      </c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96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8"/>
      <c r="BV147" s="97"/>
      <c r="BW147" s="98"/>
      <c r="BX147" s="95"/>
      <c r="BY147" s="95"/>
      <c r="BZ147" s="95"/>
      <c r="CA147" s="95"/>
      <c r="CB147" s="95"/>
      <c r="CC147" s="95"/>
      <c r="CD147" s="95"/>
      <c r="CE147" s="95"/>
      <c r="CF147" s="95"/>
      <c r="CG147" s="95"/>
      <c r="CH147" s="95"/>
      <c r="CI147" s="95"/>
      <c r="CJ147" s="95"/>
      <c r="CK147" s="95"/>
      <c r="CL147" s="95"/>
      <c r="CM147" s="95"/>
      <c r="CN147" s="95"/>
      <c r="CO147" s="95"/>
      <c r="CP147" s="95"/>
      <c r="CQ147" s="95"/>
      <c r="CR147" s="95"/>
      <c r="CS147" s="95"/>
      <c r="CT147" s="95"/>
      <c r="CU147" s="95"/>
      <c r="CV147" s="95"/>
      <c r="CW147" s="95"/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95"/>
      <c r="DJ147" s="95"/>
      <c r="DK147" s="95"/>
      <c r="DL147" s="95"/>
      <c r="DM147" s="95"/>
      <c r="DN147" s="95"/>
      <c r="DO147" s="95"/>
      <c r="DP147" s="95"/>
      <c r="DQ147" s="95"/>
      <c r="DR147" s="95"/>
      <c r="DS147" s="95"/>
      <c r="DT147" s="95"/>
      <c r="DU147" s="95"/>
      <c r="DV147" s="95"/>
      <c r="DW147" s="95"/>
      <c r="DX147" s="95"/>
      <c r="DY147" s="95"/>
      <c r="DZ147" s="95"/>
      <c r="EA147" s="95"/>
      <c r="EB147" s="95"/>
      <c r="EC147" s="95"/>
      <c r="ED147" s="95"/>
      <c r="EE147" s="95"/>
      <c r="EF147" s="95"/>
      <c r="EG147" s="95"/>
      <c r="EH147" s="95"/>
      <c r="EI147" s="95"/>
      <c r="EJ147" s="95"/>
      <c r="EK147" s="95"/>
      <c r="EL147" s="95"/>
      <c r="EM147" s="95"/>
      <c r="EN147" s="95"/>
      <c r="EO147" s="95"/>
      <c r="EP147" s="95"/>
      <c r="EQ147" s="95"/>
      <c r="ER147" s="95"/>
      <c r="ES147" s="95"/>
    </row>
    <row r="148" spans="2:87" ht="6.75" customHeight="1">
      <c r="B148" s="1"/>
      <c r="BU148" s="50"/>
      <c r="BW148" s="50"/>
      <c r="CA148" s="67"/>
      <c r="CB148" s="67"/>
      <c r="CH148" s="67"/>
      <c r="CI148" s="67"/>
    </row>
    <row r="149" spans="2:87" ht="12.75">
      <c r="B149" s="1" t="s">
        <v>61</v>
      </c>
      <c r="BU149" s="50"/>
      <c r="BW149" s="50"/>
      <c r="CA149" s="67"/>
      <c r="CB149" s="67"/>
      <c r="CH149" s="67"/>
      <c r="CI149" s="67"/>
    </row>
    <row r="150" spans="73:75" ht="8.25" customHeight="1">
      <c r="BU150" s="50"/>
      <c r="BW150" s="50"/>
    </row>
    <row r="151" spans="7:102" s="2" customFormat="1" ht="15.75">
      <c r="G151" s="5" t="s">
        <v>0</v>
      </c>
      <c r="H151" s="103">
        <f>J132+2*$X$10+2*$AL$10</f>
        <v>0.5937500000000001</v>
      </c>
      <c r="I151" s="103"/>
      <c r="J151" s="103"/>
      <c r="K151" s="103"/>
      <c r="L151" s="103"/>
      <c r="M151" s="6" t="s">
        <v>1</v>
      </c>
      <c r="T151" s="5" t="s">
        <v>2</v>
      </c>
      <c r="U151" s="279">
        <v>1</v>
      </c>
      <c r="V151" s="279"/>
      <c r="W151" s="16" t="s">
        <v>27</v>
      </c>
      <c r="X151" s="102">
        <v>0.010416666666666666</v>
      </c>
      <c r="Y151" s="102"/>
      <c r="Z151" s="102"/>
      <c r="AA151" s="102"/>
      <c r="AB151" s="102"/>
      <c r="AC151" s="6" t="s">
        <v>3</v>
      </c>
      <c r="AK151" s="5" t="s">
        <v>4</v>
      </c>
      <c r="AL151" s="102">
        <v>0.0020833333333333333</v>
      </c>
      <c r="AM151" s="102"/>
      <c r="AN151" s="102"/>
      <c r="AO151" s="102"/>
      <c r="AP151" s="102"/>
      <c r="AQ151" s="6" t="s">
        <v>3</v>
      </c>
      <c r="BE151" s="45"/>
      <c r="BF151" s="45"/>
      <c r="BG151" s="45"/>
      <c r="BH151" s="45"/>
      <c r="BI151" s="45"/>
      <c r="BJ151" s="45"/>
      <c r="BK151" s="45"/>
      <c r="BL151" s="45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79"/>
      <c r="CD151" s="79"/>
      <c r="CE151" s="79"/>
      <c r="CF151" s="79"/>
      <c r="CG151" s="79"/>
      <c r="CH151" s="64"/>
      <c r="CI151" s="64"/>
      <c r="CJ151" s="79"/>
      <c r="CK151" s="79"/>
      <c r="CL151" s="79"/>
      <c r="CM151" s="79"/>
      <c r="CN151" s="79"/>
      <c r="CO151" s="79"/>
      <c r="CP151" s="79"/>
      <c r="CQ151" s="79"/>
      <c r="CR151" s="80"/>
      <c r="CS151" s="25"/>
      <c r="CT151" s="25"/>
      <c r="CU151" s="25"/>
      <c r="CV151" s="25"/>
      <c r="CW151" s="25"/>
      <c r="CX151" s="25"/>
    </row>
    <row r="152" spans="7:102" s="2" customFormat="1" ht="6" customHeight="1" thickBot="1">
      <c r="G152" s="5"/>
      <c r="H152" s="32"/>
      <c r="I152" s="32"/>
      <c r="J152" s="32"/>
      <c r="K152" s="32"/>
      <c r="L152" s="32"/>
      <c r="M152" s="6"/>
      <c r="T152" s="5"/>
      <c r="U152" s="33"/>
      <c r="V152" s="33"/>
      <c r="W152" s="34"/>
      <c r="X152" s="35"/>
      <c r="Y152" s="35"/>
      <c r="Z152" s="35"/>
      <c r="AA152" s="35"/>
      <c r="AB152" s="35"/>
      <c r="AC152" s="6"/>
      <c r="AK152" s="5"/>
      <c r="AL152" s="35"/>
      <c r="AM152" s="35"/>
      <c r="AN152" s="35"/>
      <c r="AO152" s="35"/>
      <c r="AP152" s="35"/>
      <c r="AQ152" s="6"/>
      <c r="BE152" s="45"/>
      <c r="BF152" s="45"/>
      <c r="BG152" s="45"/>
      <c r="BH152" s="45"/>
      <c r="BI152" s="45"/>
      <c r="BJ152" s="45"/>
      <c r="BK152" s="45"/>
      <c r="BL152" s="45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79"/>
      <c r="CD152" s="79"/>
      <c r="CE152" s="79"/>
      <c r="CF152" s="79"/>
      <c r="CG152" s="79"/>
      <c r="CH152" s="64"/>
      <c r="CI152" s="64"/>
      <c r="CJ152" s="79"/>
      <c r="CK152" s="79"/>
      <c r="CL152" s="79"/>
      <c r="CM152" s="79"/>
      <c r="CN152" s="79"/>
      <c r="CO152" s="79"/>
      <c r="CP152" s="79"/>
      <c r="CQ152" s="79"/>
      <c r="CR152" s="80"/>
      <c r="CS152" s="25"/>
      <c r="CT152" s="25"/>
      <c r="CU152" s="25"/>
      <c r="CV152" s="25"/>
      <c r="CW152" s="25"/>
      <c r="CX152" s="25"/>
    </row>
    <row r="153" spans="2:103" ht="19.5" customHeight="1" thickBot="1">
      <c r="B153" s="274" t="s">
        <v>12</v>
      </c>
      <c r="C153" s="275"/>
      <c r="D153" s="276" t="s">
        <v>13</v>
      </c>
      <c r="E153" s="277"/>
      <c r="F153" s="277"/>
      <c r="G153" s="277"/>
      <c r="H153" s="277"/>
      <c r="I153" s="278"/>
      <c r="J153" s="270" t="s">
        <v>16</v>
      </c>
      <c r="K153" s="271"/>
      <c r="L153" s="271"/>
      <c r="M153" s="271"/>
      <c r="N153" s="272"/>
      <c r="O153" s="270" t="s">
        <v>32</v>
      </c>
      <c r="P153" s="271"/>
      <c r="Q153" s="271"/>
      <c r="R153" s="271"/>
      <c r="S153" s="271"/>
      <c r="T153" s="271"/>
      <c r="U153" s="271"/>
      <c r="V153" s="271"/>
      <c r="W153" s="271"/>
      <c r="X153" s="271"/>
      <c r="Y153" s="271"/>
      <c r="Z153" s="271"/>
      <c r="AA153" s="271"/>
      <c r="AB153" s="271"/>
      <c r="AC153" s="271"/>
      <c r="AD153" s="271"/>
      <c r="AE153" s="271"/>
      <c r="AF153" s="271"/>
      <c r="AG153" s="271"/>
      <c r="AH153" s="271"/>
      <c r="AI153" s="271"/>
      <c r="AJ153" s="271"/>
      <c r="AK153" s="271"/>
      <c r="AL153" s="271"/>
      <c r="AM153" s="271"/>
      <c r="AN153" s="271"/>
      <c r="AO153" s="271"/>
      <c r="AP153" s="271"/>
      <c r="AQ153" s="271"/>
      <c r="AR153" s="271"/>
      <c r="AS153" s="271"/>
      <c r="AT153" s="271"/>
      <c r="AU153" s="271"/>
      <c r="AV153" s="272"/>
      <c r="AW153" s="270" t="s">
        <v>20</v>
      </c>
      <c r="AX153" s="271"/>
      <c r="AY153" s="271"/>
      <c r="AZ153" s="271"/>
      <c r="BA153" s="272"/>
      <c r="BB153" s="270"/>
      <c r="BC153" s="273"/>
      <c r="BD15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5"/>
      <c r="CD153" s="65"/>
      <c r="CE153" s="65"/>
      <c r="CF153" s="65"/>
      <c r="CG153" s="65"/>
      <c r="CH153" s="63"/>
      <c r="CI153" s="63"/>
      <c r="CJ153" s="65"/>
      <c r="CK153" s="65"/>
      <c r="CL153" s="65"/>
      <c r="CM153" s="65"/>
      <c r="CN153" s="65"/>
      <c r="CO153" s="65"/>
      <c r="CP153" s="65"/>
      <c r="CQ153" s="65"/>
      <c r="CR153" s="28"/>
      <c r="CS153" s="26"/>
      <c r="CT153" s="26"/>
      <c r="CU153" s="26"/>
      <c r="CV153" s="26"/>
      <c r="CW153" s="26"/>
      <c r="CX153" s="26"/>
      <c r="CY153"/>
    </row>
    <row r="154" spans="2:103" ht="18" customHeight="1">
      <c r="B154" s="228">
        <v>53</v>
      </c>
      <c r="C154" s="229"/>
      <c r="D154" s="228">
        <v>1</v>
      </c>
      <c r="E154" s="229"/>
      <c r="F154" s="229"/>
      <c r="G154" s="229"/>
      <c r="H154" s="229"/>
      <c r="I154" s="241"/>
      <c r="J154" s="251">
        <f>H151+($U$151*$X$151)+$AL$151</f>
        <v>0.6062500000000001</v>
      </c>
      <c r="K154" s="252"/>
      <c r="L154" s="252"/>
      <c r="M154" s="252"/>
      <c r="N154" s="253"/>
      <c r="O154" s="257" t="str">
        <f>IF(ISBLANK(AZ129),"",$D$137)</f>
        <v>1. J. F. A. Düsseldorf</v>
      </c>
      <c r="P154" s="234"/>
      <c r="Q154" s="234"/>
      <c r="R154" s="234"/>
      <c r="S154" s="234"/>
      <c r="T154" s="234"/>
      <c r="U154" s="234"/>
      <c r="V154" s="234"/>
      <c r="W154" s="234"/>
      <c r="X154" s="234"/>
      <c r="Y154" s="234"/>
      <c r="Z154" s="234"/>
      <c r="AA154" s="234"/>
      <c r="AB154" s="234"/>
      <c r="AC154" s="234"/>
      <c r="AD154" s="234"/>
      <c r="AE154" s="13" t="s">
        <v>19</v>
      </c>
      <c r="AF154" s="234" t="str">
        <f>IF(ISBLANK(AZ130),"",$AG$137)</f>
        <v>Wuppertaler SV</v>
      </c>
      <c r="AG154" s="234"/>
      <c r="AH154" s="234"/>
      <c r="AI154" s="234"/>
      <c r="AJ154" s="234"/>
      <c r="AK154" s="234"/>
      <c r="AL154" s="234"/>
      <c r="AM154" s="234"/>
      <c r="AN154" s="234"/>
      <c r="AO154" s="234"/>
      <c r="AP154" s="234"/>
      <c r="AQ154" s="234"/>
      <c r="AR154" s="234"/>
      <c r="AS154" s="234"/>
      <c r="AT154" s="234"/>
      <c r="AU154" s="234"/>
      <c r="AV154" s="235"/>
      <c r="AW154" s="259">
        <v>3</v>
      </c>
      <c r="AX154" s="260"/>
      <c r="AY154" s="260" t="s">
        <v>18</v>
      </c>
      <c r="AZ154" s="260">
        <v>1</v>
      </c>
      <c r="BA154" s="263"/>
      <c r="BB154" s="229"/>
      <c r="BC154" s="241"/>
      <c r="BD154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5"/>
      <c r="CD154" s="65"/>
      <c r="CE154" s="65"/>
      <c r="CF154" s="65"/>
      <c r="CG154" s="65"/>
      <c r="CH154" s="63"/>
      <c r="CI154" s="63"/>
      <c r="CJ154" s="65"/>
      <c r="CK154" s="65"/>
      <c r="CL154" s="65"/>
      <c r="CM154" s="65"/>
      <c r="CN154" s="65"/>
      <c r="CO154" s="65"/>
      <c r="CP154" s="65"/>
      <c r="CQ154" s="65"/>
      <c r="CR154" s="28"/>
      <c r="CS154" s="26"/>
      <c r="CT154" s="26"/>
      <c r="CU154" s="26"/>
      <c r="CV154" s="26"/>
      <c r="CW154" s="26"/>
      <c r="CX154" s="26"/>
      <c r="CY154"/>
    </row>
    <row r="155" spans="2:103" ht="12" customHeight="1" thickBot="1">
      <c r="B155" s="230"/>
      <c r="C155" s="231"/>
      <c r="D155" s="230"/>
      <c r="E155" s="231"/>
      <c r="F155" s="231"/>
      <c r="G155" s="231"/>
      <c r="H155" s="231"/>
      <c r="I155" s="242"/>
      <c r="J155" s="254"/>
      <c r="K155" s="255"/>
      <c r="L155" s="255"/>
      <c r="M155" s="255"/>
      <c r="N155" s="256"/>
      <c r="O155" s="269" t="s">
        <v>62</v>
      </c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27"/>
      <c r="AF155" s="232" t="s">
        <v>63</v>
      </c>
      <c r="AG155" s="232"/>
      <c r="AH155" s="232"/>
      <c r="AI155" s="232"/>
      <c r="AJ155" s="232"/>
      <c r="AK155" s="232"/>
      <c r="AL155" s="232"/>
      <c r="AM155" s="232"/>
      <c r="AN155" s="232"/>
      <c r="AO155" s="232"/>
      <c r="AP155" s="232"/>
      <c r="AQ155" s="232"/>
      <c r="AR155" s="232"/>
      <c r="AS155" s="232"/>
      <c r="AT155" s="232"/>
      <c r="AU155" s="232"/>
      <c r="AV155" s="233"/>
      <c r="AW155" s="261"/>
      <c r="AX155" s="262"/>
      <c r="AY155" s="262"/>
      <c r="AZ155" s="262"/>
      <c r="BA155" s="264"/>
      <c r="BB155" s="231"/>
      <c r="BC155" s="242"/>
      <c r="BD155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5"/>
      <c r="CD155" s="65"/>
      <c r="CE155" s="65"/>
      <c r="CF155" s="65"/>
      <c r="CG155" s="65"/>
      <c r="CH155" s="63"/>
      <c r="CI155" s="63"/>
      <c r="CJ155" s="65"/>
      <c r="CK155" s="65"/>
      <c r="CL155" s="65"/>
      <c r="CM155" s="65"/>
      <c r="CN155" s="65"/>
      <c r="CO155" s="65"/>
      <c r="CP155" s="65"/>
      <c r="CQ155" s="65"/>
      <c r="CR155" s="28"/>
      <c r="CS155" s="26"/>
      <c r="CT155" s="26"/>
      <c r="CU155" s="26"/>
      <c r="CV155" s="26"/>
      <c r="CW155" s="26"/>
      <c r="CX155" s="26"/>
      <c r="CY155"/>
    </row>
    <row r="156" spans="56:103" ht="3.75" customHeight="1" thickBot="1">
      <c r="BD156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5"/>
      <c r="CD156" s="65"/>
      <c r="CE156" s="65"/>
      <c r="CF156" s="65"/>
      <c r="CG156" s="65"/>
      <c r="CH156" s="63"/>
      <c r="CI156" s="63"/>
      <c r="CJ156" s="65"/>
      <c r="CK156" s="65"/>
      <c r="CL156" s="65"/>
      <c r="CM156" s="65"/>
      <c r="CN156" s="65"/>
      <c r="CO156" s="65"/>
      <c r="CP156" s="65"/>
      <c r="CQ156" s="65"/>
      <c r="CR156" s="28"/>
      <c r="CS156" s="26"/>
      <c r="CT156" s="26"/>
      <c r="CU156" s="26"/>
      <c r="CV156" s="26"/>
      <c r="CW156" s="26"/>
      <c r="CX156" s="26"/>
      <c r="CY156"/>
    </row>
    <row r="157" spans="2:103" ht="19.5" customHeight="1" thickBot="1">
      <c r="B157" s="274" t="s">
        <v>12</v>
      </c>
      <c r="C157" s="275"/>
      <c r="D157" s="276" t="s">
        <v>13</v>
      </c>
      <c r="E157" s="277"/>
      <c r="F157" s="277"/>
      <c r="G157" s="277"/>
      <c r="H157" s="277"/>
      <c r="I157" s="278"/>
      <c r="J157" s="270" t="s">
        <v>16</v>
      </c>
      <c r="K157" s="271"/>
      <c r="L157" s="271"/>
      <c r="M157" s="271"/>
      <c r="N157" s="272"/>
      <c r="O157" s="270" t="s">
        <v>33</v>
      </c>
      <c r="P157" s="271"/>
      <c r="Q157" s="271"/>
      <c r="R157" s="271"/>
      <c r="S157" s="271"/>
      <c r="T157" s="271"/>
      <c r="U157" s="271"/>
      <c r="V157" s="271"/>
      <c r="W157" s="271"/>
      <c r="X157" s="271"/>
      <c r="Y157" s="271"/>
      <c r="Z157" s="271"/>
      <c r="AA157" s="271"/>
      <c r="AB157" s="271"/>
      <c r="AC157" s="271"/>
      <c r="AD157" s="271"/>
      <c r="AE157" s="271"/>
      <c r="AF157" s="271"/>
      <c r="AG157" s="271"/>
      <c r="AH157" s="271"/>
      <c r="AI157" s="271"/>
      <c r="AJ157" s="271"/>
      <c r="AK157" s="271"/>
      <c r="AL157" s="271"/>
      <c r="AM157" s="271"/>
      <c r="AN157" s="271"/>
      <c r="AO157" s="271"/>
      <c r="AP157" s="271"/>
      <c r="AQ157" s="271"/>
      <c r="AR157" s="271"/>
      <c r="AS157" s="271"/>
      <c r="AT157" s="271"/>
      <c r="AU157" s="271"/>
      <c r="AV157" s="272"/>
      <c r="AW157" s="270" t="s">
        <v>20</v>
      </c>
      <c r="AX157" s="271"/>
      <c r="AY157" s="271"/>
      <c r="AZ157" s="271"/>
      <c r="BA157" s="272"/>
      <c r="BB157" s="270"/>
      <c r="BC157" s="273"/>
      <c r="BD157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5"/>
      <c r="CD157" s="65"/>
      <c r="CE157" s="65"/>
      <c r="CF157" s="65"/>
      <c r="CG157" s="65"/>
      <c r="CH157" s="63"/>
      <c r="CI157" s="63"/>
      <c r="CJ157" s="65"/>
      <c r="CK157" s="65"/>
      <c r="CL157" s="65"/>
      <c r="CM157" s="65"/>
      <c r="CN157" s="65"/>
      <c r="CO157" s="65"/>
      <c r="CP157" s="65"/>
      <c r="CQ157" s="65"/>
      <c r="CR157" s="28"/>
      <c r="CS157" s="26"/>
      <c r="CT157" s="26"/>
      <c r="CU157" s="26"/>
      <c r="CV157" s="26"/>
      <c r="CW157" s="26"/>
      <c r="CX157" s="26"/>
      <c r="CY157"/>
    </row>
    <row r="158" spans="2:103" ht="18" customHeight="1">
      <c r="B158" s="228">
        <v>54</v>
      </c>
      <c r="C158" s="229"/>
      <c r="D158" s="228">
        <v>2</v>
      </c>
      <c r="E158" s="229"/>
      <c r="F158" s="229"/>
      <c r="G158" s="229"/>
      <c r="H158" s="229"/>
      <c r="I158" s="241"/>
      <c r="J158" s="251">
        <f>$J$154</f>
        <v>0.6062500000000001</v>
      </c>
      <c r="K158" s="252"/>
      <c r="L158" s="252"/>
      <c r="M158" s="252"/>
      <c r="N158" s="253"/>
      <c r="O158" s="257" t="str">
        <f>IF(ISBLANK(AZ131),"",$D$142)</f>
        <v>FC Wegberg - Beeck</v>
      </c>
      <c r="P158" s="234"/>
      <c r="Q158" s="234"/>
      <c r="R158" s="234"/>
      <c r="S158" s="234"/>
      <c r="T158" s="234"/>
      <c r="U158" s="234"/>
      <c r="V158" s="234"/>
      <c r="W158" s="234"/>
      <c r="X158" s="234"/>
      <c r="Y158" s="234"/>
      <c r="Z158" s="234"/>
      <c r="AA158" s="234"/>
      <c r="AB158" s="234"/>
      <c r="AC158" s="234"/>
      <c r="AD158" s="234"/>
      <c r="AE158" s="13" t="s">
        <v>19</v>
      </c>
      <c r="AF158" s="234" t="str">
        <f>IF(ISBLANK(AZ132),"",$AG$142)</f>
        <v>SF Hamborn</v>
      </c>
      <c r="AG158" s="234"/>
      <c r="AH158" s="234"/>
      <c r="AI158" s="234"/>
      <c r="AJ158" s="234"/>
      <c r="AK158" s="234"/>
      <c r="AL158" s="234"/>
      <c r="AM158" s="234"/>
      <c r="AN158" s="234"/>
      <c r="AO158" s="234"/>
      <c r="AP158" s="234"/>
      <c r="AQ158" s="234"/>
      <c r="AR158" s="234"/>
      <c r="AS158" s="234"/>
      <c r="AT158" s="234"/>
      <c r="AU158" s="234"/>
      <c r="AV158" s="235"/>
      <c r="AW158" s="259">
        <v>4</v>
      </c>
      <c r="AX158" s="260"/>
      <c r="AY158" s="260" t="s">
        <v>18</v>
      </c>
      <c r="AZ158" s="260">
        <v>1</v>
      </c>
      <c r="BA158" s="263"/>
      <c r="BB158" s="229"/>
      <c r="BC158" s="241"/>
      <c r="BD158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5"/>
      <c r="CD158" s="65"/>
      <c r="CE158" s="65"/>
      <c r="CF158" s="65"/>
      <c r="CG158" s="65"/>
      <c r="CH158" s="63"/>
      <c r="CI158" s="63"/>
      <c r="CJ158" s="65"/>
      <c r="CK158" s="65"/>
      <c r="CL158" s="65"/>
      <c r="CM158" s="65"/>
      <c r="CN158" s="65"/>
      <c r="CO158" s="65"/>
      <c r="CP158" s="65"/>
      <c r="CQ158" s="65"/>
      <c r="CR158" s="28"/>
      <c r="CS158" s="26"/>
      <c r="CT158" s="26"/>
      <c r="CU158" s="26"/>
      <c r="CV158" s="26"/>
      <c r="CW158" s="26"/>
      <c r="CX158" s="26"/>
      <c r="CY158"/>
    </row>
    <row r="159" spans="2:103" ht="12" customHeight="1" thickBot="1">
      <c r="B159" s="230"/>
      <c r="C159" s="231"/>
      <c r="D159" s="230"/>
      <c r="E159" s="231"/>
      <c r="F159" s="231"/>
      <c r="G159" s="231"/>
      <c r="H159" s="231"/>
      <c r="I159" s="242"/>
      <c r="J159" s="254"/>
      <c r="K159" s="255"/>
      <c r="L159" s="255"/>
      <c r="M159" s="255"/>
      <c r="N159" s="256"/>
      <c r="O159" s="269" t="s">
        <v>64</v>
      </c>
      <c r="P159" s="232"/>
      <c r="Q159" s="232"/>
      <c r="R159" s="232"/>
      <c r="S159" s="232"/>
      <c r="T159" s="232"/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7"/>
      <c r="AF159" s="232" t="s">
        <v>65</v>
      </c>
      <c r="AG159" s="232"/>
      <c r="AH159" s="232"/>
      <c r="AI159" s="232"/>
      <c r="AJ159" s="232"/>
      <c r="AK159" s="232"/>
      <c r="AL159" s="232"/>
      <c r="AM159" s="232"/>
      <c r="AN159" s="232"/>
      <c r="AO159" s="232"/>
      <c r="AP159" s="232"/>
      <c r="AQ159" s="232"/>
      <c r="AR159" s="232"/>
      <c r="AS159" s="232"/>
      <c r="AT159" s="232"/>
      <c r="AU159" s="232"/>
      <c r="AV159" s="233"/>
      <c r="AW159" s="261"/>
      <c r="AX159" s="262"/>
      <c r="AY159" s="262"/>
      <c r="AZ159" s="262"/>
      <c r="BA159" s="264"/>
      <c r="BB159" s="231"/>
      <c r="BC159" s="242"/>
      <c r="BD159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5"/>
      <c r="CD159" s="65"/>
      <c r="CE159" s="65"/>
      <c r="CF159" s="65"/>
      <c r="CG159" s="65"/>
      <c r="CH159" s="63"/>
      <c r="CI159" s="63"/>
      <c r="CJ159" s="65"/>
      <c r="CK159" s="65"/>
      <c r="CL159" s="65"/>
      <c r="CM159" s="65"/>
      <c r="CN159" s="65"/>
      <c r="CO159" s="65"/>
      <c r="CP159" s="65"/>
      <c r="CQ159" s="65"/>
      <c r="CR159" s="28"/>
      <c r="CS159" s="26"/>
      <c r="CT159" s="26"/>
      <c r="CU159" s="26"/>
      <c r="CV159" s="26"/>
      <c r="CW159" s="26"/>
      <c r="CX159" s="26"/>
      <c r="CY159"/>
    </row>
    <row r="160" spans="56:103" ht="12" customHeight="1" thickBot="1">
      <c r="BD160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5"/>
      <c r="CD160" s="65"/>
      <c r="CE160" s="65"/>
      <c r="CF160" s="65"/>
      <c r="CG160" s="65"/>
      <c r="CH160" s="63"/>
      <c r="CI160" s="63"/>
      <c r="CJ160" s="65"/>
      <c r="CK160" s="65"/>
      <c r="CL160" s="65"/>
      <c r="CM160" s="65"/>
      <c r="CN160" s="65"/>
      <c r="CO160" s="65"/>
      <c r="CP160" s="65"/>
      <c r="CQ160" s="65"/>
      <c r="CR160" s="28"/>
      <c r="CS160" s="26"/>
      <c r="CT160" s="26"/>
      <c r="CU160" s="26"/>
      <c r="CV160" s="26"/>
      <c r="CW160" s="26"/>
      <c r="CX160" s="26"/>
      <c r="CY160"/>
    </row>
    <row r="161" spans="2:103" ht="19.5" customHeight="1" thickBot="1">
      <c r="B161" s="236" t="s">
        <v>12</v>
      </c>
      <c r="C161" s="237"/>
      <c r="D161" s="238" t="s">
        <v>13</v>
      </c>
      <c r="E161" s="239"/>
      <c r="F161" s="239"/>
      <c r="G161" s="239"/>
      <c r="H161" s="239"/>
      <c r="I161" s="240"/>
      <c r="J161" s="225" t="s">
        <v>16</v>
      </c>
      <c r="K161" s="226"/>
      <c r="L161" s="226"/>
      <c r="M161" s="226"/>
      <c r="N161" s="227"/>
      <c r="O161" s="225" t="s">
        <v>34</v>
      </c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6"/>
      <c r="AN161" s="226"/>
      <c r="AO161" s="226"/>
      <c r="AP161" s="226"/>
      <c r="AQ161" s="226"/>
      <c r="AR161" s="226"/>
      <c r="AS161" s="226"/>
      <c r="AT161" s="226"/>
      <c r="AU161" s="226"/>
      <c r="AV161" s="227"/>
      <c r="AW161" s="225" t="s">
        <v>20</v>
      </c>
      <c r="AX161" s="226"/>
      <c r="AY161" s="226"/>
      <c r="AZ161" s="226"/>
      <c r="BA161" s="227"/>
      <c r="BB161" s="225"/>
      <c r="BC161" s="258"/>
      <c r="BD161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6"/>
      <c r="CC161" s="65"/>
      <c r="CD161" s="65"/>
      <c r="CE161" s="65"/>
      <c r="CF161" s="65"/>
      <c r="CG161" s="65"/>
      <c r="CH161" s="63"/>
      <c r="CI161" s="66"/>
      <c r="CJ161" s="65"/>
      <c r="CK161" s="65"/>
      <c r="CL161" s="65"/>
      <c r="CM161" s="65"/>
      <c r="CN161" s="65"/>
      <c r="CO161" s="65"/>
      <c r="CP161" s="65"/>
      <c r="CQ161" s="65"/>
      <c r="CR161" s="28"/>
      <c r="CS161" s="26"/>
      <c r="CT161" s="26"/>
      <c r="CU161" s="26"/>
      <c r="CV161" s="26"/>
      <c r="CW161" s="26"/>
      <c r="CX161" s="26"/>
      <c r="CY161"/>
    </row>
    <row r="162" spans="2:103" ht="18" customHeight="1">
      <c r="B162" s="228">
        <v>55</v>
      </c>
      <c r="C162" s="229"/>
      <c r="D162" s="228">
        <v>1</v>
      </c>
      <c r="E162" s="229"/>
      <c r="F162" s="229"/>
      <c r="G162" s="229"/>
      <c r="H162" s="229"/>
      <c r="I162" s="241"/>
      <c r="J162" s="251">
        <f>J158+2*(($U$151*$X$151)+$AL$151)</f>
        <v>0.6312500000000001</v>
      </c>
      <c r="K162" s="252"/>
      <c r="L162" s="252"/>
      <c r="M162" s="252"/>
      <c r="N162" s="253"/>
      <c r="O162" s="257" t="str">
        <f>IF(ISBLANK($AZ$154)," ",IF($AW$154&lt;$AZ$154,$O$154,IF($AZ$154&lt;$AW$154,$AF$154)))</f>
        <v>Wuppertaler SV</v>
      </c>
      <c r="P162" s="234" t="e">
        <f>IF(ISBLANK(#REF!)," ",IF(#REF!&lt;#REF!,#REF!,IF(#REF!&lt;#REF!,#REF!)))</f>
        <v>#REF!</v>
      </c>
      <c r="Q162" s="234" t="e">
        <f>IF(ISBLANK(#REF!)," ",IF(#REF!&lt;#REF!,#REF!,IF(#REF!&lt;#REF!,#REF!)))</f>
        <v>#REF!</v>
      </c>
      <c r="R162" s="234" t="e">
        <f>IF(ISBLANK(#REF!)," ",IF(#REF!&lt;#REF!,#REF!,IF(#REF!&lt;#REF!,#REF!)))</f>
        <v>#REF!</v>
      </c>
      <c r="S162" s="234" t="e">
        <f>IF(ISBLANK(#REF!)," ",IF(#REF!&lt;#REF!,#REF!,IF(#REF!&lt;#REF!,#REF!)))</f>
        <v>#REF!</v>
      </c>
      <c r="T162" s="234" t="e">
        <f>IF(ISBLANK(#REF!)," ",IF(#REF!&lt;#REF!,#REF!,IF(#REF!&lt;#REF!,#REF!)))</f>
        <v>#REF!</v>
      </c>
      <c r="U162" s="234" t="e">
        <f>IF(ISBLANK(#REF!)," ",IF(#REF!&lt;#REF!,#REF!,IF(#REF!&lt;#REF!,#REF!)))</f>
        <v>#REF!</v>
      </c>
      <c r="V162" s="234" t="e">
        <f>IF(ISBLANK(#REF!)," ",IF(#REF!&lt;#REF!,#REF!,IF(#REF!&lt;#REF!,#REF!)))</f>
        <v>#REF!</v>
      </c>
      <c r="W162" s="234" t="e">
        <f>IF(ISBLANK(#REF!)," ",IF(#REF!&lt;#REF!,#REF!,IF(#REF!&lt;#REF!,#REF!)))</f>
        <v>#REF!</v>
      </c>
      <c r="X162" s="234" t="e">
        <f>IF(ISBLANK(#REF!)," ",IF(#REF!&lt;#REF!,#REF!,IF(#REF!&lt;#REF!,#REF!)))</f>
        <v>#REF!</v>
      </c>
      <c r="Y162" s="234" t="e">
        <f>IF(ISBLANK(#REF!)," ",IF(#REF!&lt;#REF!,#REF!,IF(#REF!&lt;#REF!,#REF!)))</f>
        <v>#REF!</v>
      </c>
      <c r="Z162" s="234" t="e">
        <f>IF(ISBLANK(#REF!)," ",IF(#REF!&lt;#REF!,#REF!,IF(#REF!&lt;#REF!,#REF!)))</f>
        <v>#REF!</v>
      </c>
      <c r="AA162" s="234" t="e">
        <f>IF(ISBLANK(#REF!)," ",IF(#REF!&lt;#REF!,#REF!,IF(#REF!&lt;#REF!,#REF!)))</f>
        <v>#REF!</v>
      </c>
      <c r="AB162" s="234" t="e">
        <f>IF(ISBLANK(#REF!)," ",IF(#REF!&lt;#REF!,#REF!,IF(#REF!&lt;#REF!,#REF!)))</f>
        <v>#REF!</v>
      </c>
      <c r="AC162" s="234" t="e">
        <f>IF(ISBLANK(#REF!)," ",IF(#REF!&lt;#REF!,#REF!,IF(#REF!&lt;#REF!,#REF!)))</f>
        <v>#REF!</v>
      </c>
      <c r="AD162" s="234" t="e">
        <f>IF(ISBLANK(#REF!)," ",IF(#REF!&lt;#REF!,#REF!,IF(#REF!&lt;#REF!,#REF!)))</f>
        <v>#REF!</v>
      </c>
      <c r="AE162" s="13" t="s">
        <v>19</v>
      </c>
      <c r="AF162" s="234" t="str">
        <f>IF(ISBLANK($AZ$158)," ",IF($AW$158&lt;$AZ$158,$O$158,IF($AZ$158&lt;$AW$158,$AF$158)))</f>
        <v>SF Hamborn</v>
      </c>
      <c r="AG162" s="234" t="e">
        <f>IF(ISBLANK(#REF!)," ",IF(#REF!&lt;#REF!,#REF!,IF(#REF!&lt;#REF!,#REF!)))</f>
        <v>#REF!</v>
      </c>
      <c r="AH162" s="234" t="e">
        <f>IF(ISBLANK(#REF!)," ",IF(#REF!&lt;#REF!,#REF!,IF(#REF!&lt;#REF!,#REF!)))</f>
        <v>#REF!</v>
      </c>
      <c r="AI162" s="234" t="e">
        <f>IF(ISBLANK(#REF!)," ",IF(#REF!&lt;#REF!,#REF!,IF(#REF!&lt;#REF!,#REF!)))</f>
        <v>#REF!</v>
      </c>
      <c r="AJ162" s="234" t="e">
        <f>IF(ISBLANK(#REF!)," ",IF(#REF!&lt;#REF!,#REF!,IF(#REF!&lt;#REF!,#REF!)))</f>
        <v>#REF!</v>
      </c>
      <c r="AK162" s="234" t="e">
        <f>IF(ISBLANK(#REF!)," ",IF(#REF!&lt;#REF!,#REF!,IF(#REF!&lt;#REF!,#REF!)))</f>
        <v>#REF!</v>
      </c>
      <c r="AL162" s="234" t="e">
        <f>IF(ISBLANK(#REF!)," ",IF(#REF!&lt;#REF!,#REF!,IF(#REF!&lt;#REF!,#REF!)))</f>
        <v>#REF!</v>
      </c>
      <c r="AM162" s="234" t="e">
        <f>IF(ISBLANK(#REF!)," ",IF(#REF!&lt;#REF!,#REF!,IF(#REF!&lt;#REF!,#REF!)))</f>
        <v>#REF!</v>
      </c>
      <c r="AN162" s="234" t="e">
        <f>IF(ISBLANK(#REF!)," ",IF(#REF!&lt;#REF!,#REF!,IF(#REF!&lt;#REF!,#REF!)))</f>
        <v>#REF!</v>
      </c>
      <c r="AO162" s="234" t="e">
        <f>IF(ISBLANK(#REF!)," ",IF(#REF!&lt;#REF!,#REF!,IF(#REF!&lt;#REF!,#REF!)))</f>
        <v>#REF!</v>
      </c>
      <c r="AP162" s="234" t="e">
        <f>IF(ISBLANK(#REF!)," ",IF(#REF!&lt;#REF!,#REF!,IF(#REF!&lt;#REF!,#REF!)))</f>
        <v>#REF!</v>
      </c>
      <c r="AQ162" s="234" t="e">
        <f>IF(ISBLANK(#REF!)," ",IF(#REF!&lt;#REF!,#REF!,IF(#REF!&lt;#REF!,#REF!)))</f>
        <v>#REF!</v>
      </c>
      <c r="AR162" s="234" t="e">
        <f>IF(ISBLANK(#REF!)," ",IF(#REF!&lt;#REF!,#REF!,IF(#REF!&lt;#REF!,#REF!)))</f>
        <v>#REF!</v>
      </c>
      <c r="AS162" s="234" t="e">
        <f>IF(ISBLANK(#REF!)," ",IF(#REF!&lt;#REF!,#REF!,IF(#REF!&lt;#REF!,#REF!)))</f>
        <v>#REF!</v>
      </c>
      <c r="AT162" s="234" t="e">
        <f>IF(ISBLANK(#REF!)," ",IF(#REF!&lt;#REF!,#REF!,IF(#REF!&lt;#REF!,#REF!)))</f>
        <v>#REF!</v>
      </c>
      <c r="AU162" s="234" t="e">
        <f>IF(ISBLANK(#REF!)," ",IF(#REF!&lt;#REF!,#REF!,IF(#REF!&lt;#REF!,#REF!)))</f>
        <v>#REF!</v>
      </c>
      <c r="AV162" s="235" t="e">
        <f>IF(ISBLANK(#REF!)," ",IF(#REF!&lt;#REF!,#REF!,IF(#REF!&lt;#REF!,#REF!)))</f>
        <v>#REF!</v>
      </c>
      <c r="AW162" s="259">
        <v>4</v>
      </c>
      <c r="AX162" s="260"/>
      <c r="AY162" s="260" t="s">
        <v>18</v>
      </c>
      <c r="AZ162" s="260">
        <v>3</v>
      </c>
      <c r="BA162" s="263"/>
      <c r="BB162" s="229"/>
      <c r="BC162" s="241"/>
      <c r="BD162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6"/>
      <c r="CC162" s="65"/>
      <c r="CD162" s="65"/>
      <c r="CE162" s="65"/>
      <c r="CF162" s="65"/>
      <c r="CG162" s="65"/>
      <c r="CH162" s="63"/>
      <c r="CI162" s="66"/>
      <c r="CJ162" s="65"/>
      <c r="CK162" s="65"/>
      <c r="CL162" s="65"/>
      <c r="CM162" s="65"/>
      <c r="CN162" s="65"/>
      <c r="CO162" s="65"/>
      <c r="CP162" s="65"/>
      <c r="CQ162" s="65"/>
      <c r="CR162" s="28"/>
      <c r="CS162" s="26"/>
      <c r="CT162" s="26"/>
      <c r="CU162" s="26"/>
      <c r="CV162" s="26"/>
      <c r="CW162" s="26"/>
      <c r="CX162" s="26"/>
      <c r="CY162"/>
    </row>
    <row r="163" spans="2:103" ht="12" customHeight="1" thickBot="1">
      <c r="B163" s="230"/>
      <c r="C163" s="231"/>
      <c r="D163" s="230"/>
      <c r="E163" s="231"/>
      <c r="F163" s="231"/>
      <c r="G163" s="231"/>
      <c r="H163" s="231"/>
      <c r="I163" s="242"/>
      <c r="J163" s="254"/>
      <c r="K163" s="255"/>
      <c r="L163" s="255"/>
      <c r="M163" s="255"/>
      <c r="N163" s="256"/>
      <c r="O163" s="269" t="s">
        <v>66</v>
      </c>
      <c r="P163" s="232"/>
      <c r="Q163" s="232"/>
      <c r="R163" s="232"/>
      <c r="S163" s="232"/>
      <c r="T163" s="232"/>
      <c r="U163" s="232"/>
      <c r="V163" s="232"/>
      <c r="W163" s="232"/>
      <c r="X163" s="232"/>
      <c r="Y163" s="232"/>
      <c r="Z163" s="232"/>
      <c r="AA163" s="232"/>
      <c r="AB163" s="232"/>
      <c r="AC163" s="232"/>
      <c r="AD163" s="232"/>
      <c r="AE163" s="27"/>
      <c r="AF163" s="232" t="s">
        <v>67</v>
      </c>
      <c r="AG163" s="232"/>
      <c r="AH163" s="232"/>
      <c r="AI163" s="232"/>
      <c r="AJ163" s="232"/>
      <c r="AK163" s="232"/>
      <c r="AL163" s="232"/>
      <c r="AM163" s="232"/>
      <c r="AN163" s="232"/>
      <c r="AO163" s="232"/>
      <c r="AP163" s="232"/>
      <c r="AQ163" s="232"/>
      <c r="AR163" s="232"/>
      <c r="AS163" s="232"/>
      <c r="AT163" s="232"/>
      <c r="AU163" s="232"/>
      <c r="AV163" s="233"/>
      <c r="AW163" s="261"/>
      <c r="AX163" s="262"/>
      <c r="AY163" s="262"/>
      <c r="AZ163" s="262"/>
      <c r="BA163" s="264"/>
      <c r="BB163" s="231"/>
      <c r="BC163" s="242"/>
      <c r="BD1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5"/>
      <c r="CD163" s="65"/>
      <c r="CE163" s="65"/>
      <c r="CF163" s="65"/>
      <c r="CG163" s="65"/>
      <c r="CH163" s="63"/>
      <c r="CI163" s="63"/>
      <c r="CJ163" s="65"/>
      <c r="CK163" s="65"/>
      <c r="CL163" s="65"/>
      <c r="CM163" s="65"/>
      <c r="CN163" s="65"/>
      <c r="CO163" s="65"/>
      <c r="CP163" s="65"/>
      <c r="CQ163" s="65"/>
      <c r="CR163" s="28"/>
      <c r="CS163" s="26"/>
      <c r="CT163" s="26"/>
      <c r="CU163" s="26"/>
      <c r="CV163" s="26"/>
      <c r="CW163" s="26"/>
      <c r="CX163" s="26"/>
      <c r="CY163"/>
    </row>
    <row r="164" spans="56:103" ht="3.75" customHeight="1" thickBot="1">
      <c r="BD164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5"/>
      <c r="CD164" s="65"/>
      <c r="CE164" s="65"/>
      <c r="CF164" s="65"/>
      <c r="CG164" s="65"/>
      <c r="CH164" s="63"/>
      <c r="CI164" s="63"/>
      <c r="CJ164" s="65"/>
      <c r="CK164" s="65"/>
      <c r="CL164" s="65"/>
      <c r="CM164" s="65"/>
      <c r="CN164" s="65"/>
      <c r="CO164" s="65"/>
      <c r="CP164" s="65"/>
      <c r="CQ164" s="65"/>
      <c r="CR164" s="28"/>
      <c r="CS164" s="26"/>
      <c r="CT164" s="26"/>
      <c r="CU164" s="26"/>
      <c r="CV164" s="26"/>
      <c r="CW164" s="26"/>
      <c r="CX164" s="26"/>
      <c r="CY164"/>
    </row>
    <row r="165" spans="2:103" ht="19.5" customHeight="1" thickBot="1">
      <c r="B165" s="236" t="s">
        <v>12</v>
      </c>
      <c r="C165" s="237"/>
      <c r="D165" s="238" t="s">
        <v>13</v>
      </c>
      <c r="E165" s="239"/>
      <c r="F165" s="239"/>
      <c r="G165" s="239"/>
      <c r="H165" s="239"/>
      <c r="I165" s="240"/>
      <c r="J165" s="225" t="s">
        <v>16</v>
      </c>
      <c r="K165" s="226"/>
      <c r="L165" s="226"/>
      <c r="M165" s="226"/>
      <c r="N165" s="227"/>
      <c r="O165" s="225" t="s">
        <v>35</v>
      </c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6"/>
      <c r="AN165" s="226"/>
      <c r="AO165" s="226"/>
      <c r="AP165" s="226"/>
      <c r="AQ165" s="226"/>
      <c r="AR165" s="226"/>
      <c r="AS165" s="226"/>
      <c r="AT165" s="226"/>
      <c r="AU165" s="226"/>
      <c r="AV165" s="227"/>
      <c r="AW165" s="225" t="s">
        <v>20</v>
      </c>
      <c r="AX165" s="226"/>
      <c r="AY165" s="226"/>
      <c r="AZ165" s="226"/>
      <c r="BA165" s="227"/>
      <c r="BB165" s="225"/>
      <c r="BC165" s="258"/>
      <c r="BD165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5"/>
      <c r="CD165" s="65"/>
      <c r="CE165" s="65"/>
      <c r="CF165" s="65"/>
      <c r="CG165" s="65"/>
      <c r="CH165" s="63"/>
      <c r="CI165" s="63"/>
      <c r="CJ165" s="65"/>
      <c r="CK165" s="65"/>
      <c r="CL165" s="65"/>
      <c r="CM165" s="65"/>
      <c r="CN165" s="65"/>
      <c r="CO165" s="65"/>
      <c r="CP165" s="65"/>
      <c r="CQ165" s="65"/>
      <c r="CR165" s="28"/>
      <c r="CS165" s="26"/>
      <c r="CT165" s="26"/>
      <c r="CU165" s="26"/>
      <c r="CV165" s="26"/>
      <c r="CW165" s="26"/>
      <c r="CX165" s="26"/>
      <c r="CY165"/>
    </row>
    <row r="166" spans="2:103" ht="18" customHeight="1">
      <c r="B166" s="228">
        <v>56</v>
      </c>
      <c r="C166" s="229"/>
      <c r="D166" s="228">
        <v>1</v>
      </c>
      <c r="E166" s="229"/>
      <c r="F166" s="229"/>
      <c r="G166" s="229"/>
      <c r="H166" s="229"/>
      <c r="I166" s="241"/>
      <c r="J166" s="251">
        <f>$J$162+($U$151*$X$151)+$AL$151</f>
        <v>0.64375</v>
      </c>
      <c r="K166" s="252"/>
      <c r="L166" s="252"/>
      <c r="M166" s="252"/>
      <c r="N166" s="253"/>
      <c r="O166" s="257" t="str">
        <f>IF(ISBLANK($AZ$154)," ",IF($AW$154&lt;$AZ$154,$AF$154,IF($AZ$154&lt;$AW$154,$O$154)))</f>
        <v>1. J. F. A. Düsseldorf</v>
      </c>
      <c r="P166" s="234" t="e">
        <f>IF(ISBLANK(#REF!)," ",IF(#REF!&lt;#REF!,#REF!,IF(#REF!&lt;#REF!,#REF!)))</f>
        <v>#REF!</v>
      </c>
      <c r="Q166" s="234" t="e">
        <f>IF(ISBLANK(#REF!)," ",IF(#REF!&lt;#REF!,#REF!,IF(#REF!&lt;#REF!,#REF!)))</f>
        <v>#REF!</v>
      </c>
      <c r="R166" s="234" t="e">
        <f>IF(ISBLANK(#REF!)," ",IF(#REF!&lt;#REF!,#REF!,IF(#REF!&lt;#REF!,#REF!)))</f>
        <v>#REF!</v>
      </c>
      <c r="S166" s="234" t="e">
        <f>IF(ISBLANK(#REF!)," ",IF(#REF!&lt;#REF!,#REF!,IF(#REF!&lt;#REF!,#REF!)))</f>
        <v>#REF!</v>
      </c>
      <c r="T166" s="234" t="e">
        <f>IF(ISBLANK(#REF!)," ",IF(#REF!&lt;#REF!,#REF!,IF(#REF!&lt;#REF!,#REF!)))</f>
        <v>#REF!</v>
      </c>
      <c r="U166" s="234" t="e">
        <f>IF(ISBLANK(#REF!)," ",IF(#REF!&lt;#REF!,#REF!,IF(#REF!&lt;#REF!,#REF!)))</f>
        <v>#REF!</v>
      </c>
      <c r="V166" s="234" t="e">
        <f>IF(ISBLANK(#REF!)," ",IF(#REF!&lt;#REF!,#REF!,IF(#REF!&lt;#REF!,#REF!)))</f>
        <v>#REF!</v>
      </c>
      <c r="W166" s="234" t="e">
        <f>IF(ISBLANK(#REF!)," ",IF(#REF!&lt;#REF!,#REF!,IF(#REF!&lt;#REF!,#REF!)))</f>
        <v>#REF!</v>
      </c>
      <c r="X166" s="234" t="e">
        <f>IF(ISBLANK(#REF!)," ",IF(#REF!&lt;#REF!,#REF!,IF(#REF!&lt;#REF!,#REF!)))</f>
        <v>#REF!</v>
      </c>
      <c r="Y166" s="234" t="e">
        <f>IF(ISBLANK(#REF!)," ",IF(#REF!&lt;#REF!,#REF!,IF(#REF!&lt;#REF!,#REF!)))</f>
        <v>#REF!</v>
      </c>
      <c r="Z166" s="234" t="e">
        <f>IF(ISBLANK(#REF!)," ",IF(#REF!&lt;#REF!,#REF!,IF(#REF!&lt;#REF!,#REF!)))</f>
        <v>#REF!</v>
      </c>
      <c r="AA166" s="234" t="e">
        <f>IF(ISBLANK(#REF!)," ",IF(#REF!&lt;#REF!,#REF!,IF(#REF!&lt;#REF!,#REF!)))</f>
        <v>#REF!</v>
      </c>
      <c r="AB166" s="234" t="e">
        <f>IF(ISBLANK(#REF!)," ",IF(#REF!&lt;#REF!,#REF!,IF(#REF!&lt;#REF!,#REF!)))</f>
        <v>#REF!</v>
      </c>
      <c r="AC166" s="234" t="e">
        <f>IF(ISBLANK(#REF!)," ",IF(#REF!&lt;#REF!,#REF!,IF(#REF!&lt;#REF!,#REF!)))</f>
        <v>#REF!</v>
      </c>
      <c r="AD166" s="234" t="e">
        <f>IF(ISBLANK(#REF!)," ",IF(#REF!&lt;#REF!,#REF!,IF(#REF!&lt;#REF!,#REF!)))</f>
        <v>#REF!</v>
      </c>
      <c r="AE166" s="13" t="s">
        <v>19</v>
      </c>
      <c r="AF166" s="234" t="str">
        <f>IF(ISBLANK($AZ$158)," ",IF($AW$158&lt;$AZ$158,$AF$158,IF($AZ$158&lt;$AW$158,$O$158)))</f>
        <v>FC Wegberg - Beeck</v>
      </c>
      <c r="AG166" s="234" t="e">
        <f>IF(ISBLANK(#REF!)," ",IF(#REF!&lt;#REF!,#REF!,IF(#REF!&lt;#REF!,#REF!)))</f>
        <v>#REF!</v>
      </c>
      <c r="AH166" s="234" t="e">
        <f>IF(ISBLANK(#REF!)," ",IF(#REF!&lt;#REF!,#REF!,IF(#REF!&lt;#REF!,#REF!)))</f>
        <v>#REF!</v>
      </c>
      <c r="AI166" s="234" t="e">
        <f>IF(ISBLANK(#REF!)," ",IF(#REF!&lt;#REF!,#REF!,IF(#REF!&lt;#REF!,#REF!)))</f>
        <v>#REF!</v>
      </c>
      <c r="AJ166" s="234" t="e">
        <f>IF(ISBLANK(#REF!)," ",IF(#REF!&lt;#REF!,#REF!,IF(#REF!&lt;#REF!,#REF!)))</f>
        <v>#REF!</v>
      </c>
      <c r="AK166" s="234" t="e">
        <f>IF(ISBLANK(#REF!)," ",IF(#REF!&lt;#REF!,#REF!,IF(#REF!&lt;#REF!,#REF!)))</f>
        <v>#REF!</v>
      </c>
      <c r="AL166" s="234" t="e">
        <f>IF(ISBLANK(#REF!)," ",IF(#REF!&lt;#REF!,#REF!,IF(#REF!&lt;#REF!,#REF!)))</f>
        <v>#REF!</v>
      </c>
      <c r="AM166" s="234" t="e">
        <f>IF(ISBLANK(#REF!)," ",IF(#REF!&lt;#REF!,#REF!,IF(#REF!&lt;#REF!,#REF!)))</f>
        <v>#REF!</v>
      </c>
      <c r="AN166" s="234" t="e">
        <f>IF(ISBLANK(#REF!)," ",IF(#REF!&lt;#REF!,#REF!,IF(#REF!&lt;#REF!,#REF!)))</f>
        <v>#REF!</v>
      </c>
      <c r="AO166" s="234" t="e">
        <f>IF(ISBLANK(#REF!)," ",IF(#REF!&lt;#REF!,#REF!,IF(#REF!&lt;#REF!,#REF!)))</f>
        <v>#REF!</v>
      </c>
      <c r="AP166" s="234" t="e">
        <f>IF(ISBLANK(#REF!)," ",IF(#REF!&lt;#REF!,#REF!,IF(#REF!&lt;#REF!,#REF!)))</f>
        <v>#REF!</v>
      </c>
      <c r="AQ166" s="234" t="e">
        <f>IF(ISBLANK(#REF!)," ",IF(#REF!&lt;#REF!,#REF!,IF(#REF!&lt;#REF!,#REF!)))</f>
        <v>#REF!</v>
      </c>
      <c r="AR166" s="234" t="e">
        <f>IF(ISBLANK(#REF!)," ",IF(#REF!&lt;#REF!,#REF!,IF(#REF!&lt;#REF!,#REF!)))</f>
        <v>#REF!</v>
      </c>
      <c r="AS166" s="234" t="e">
        <f>IF(ISBLANK(#REF!)," ",IF(#REF!&lt;#REF!,#REF!,IF(#REF!&lt;#REF!,#REF!)))</f>
        <v>#REF!</v>
      </c>
      <c r="AT166" s="234" t="e">
        <f>IF(ISBLANK(#REF!)," ",IF(#REF!&lt;#REF!,#REF!,IF(#REF!&lt;#REF!,#REF!)))</f>
        <v>#REF!</v>
      </c>
      <c r="AU166" s="234" t="e">
        <f>IF(ISBLANK(#REF!)," ",IF(#REF!&lt;#REF!,#REF!,IF(#REF!&lt;#REF!,#REF!)))</f>
        <v>#REF!</v>
      </c>
      <c r="AV166" s="235" t="e">
        <f>IF(ISBLANK(#REF!)," ",IF(#REF!&lt;#REF!,#REF!,IF(#REF!&lt;#REF!,#REF!)))</f>
        <v>#REF!</v>
      </c>
      <c r="AW166" s="259">
        <v>3</v>
      </c>
      <c r="AX166" s="260"/>
      <c r="AY166" s="260" t="s">
        <v>18</v>
      </c>
      <c r="AZ166" s="260">
        <v>2</v>
      </c>
      <c r="BA166" s="263"/>
      <c r="BB166" s="229"/>
      <c r="BC166" s="241"/>
      <c r="BD166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5"/>
      <c r="CD166" s="65"/>
      <c r="CE166" s="65"/>
      <c r="CF166" s="65"/>
      <c r="CG166" s="65"/>
      <c r="CH166" s="63"/>
      <c r="CI166" s="63"/>
      <c r="CJ166" s="65"/>
      <c r="CK166" s="65"/>
      <c r="CL166" s="65"/>
      <c r="CM166" s="65"/>
      <c r="CN166" s="65"/>
      <c r="CO166" s="65"/>
      <c r="CP166" s="65"/>
      <c r="CQ166" s="65"/>
      <c r="CR166" s="28"/>
      <c r="CS166" s="26"/>
      <c r="CT166" s="26"/>
      <c r="CU166" s="26"/>
      <c r="CV166" s="26"/>
      <c r="CW166" s="26"/>
      <c r="CX166" s="26"/>
      <c r="CY166"/>
    </row>
    <row r="167" spans="2:103" ht="12" customHeight="1" thickBot="1">
      <c r="B167" s="230"/>
      <c r="C167" s="231"/>
      <c r="D167" s="230"/>
      <c r="E167" s="231"/>
      <c r="F167" s="231"/>
      <c r="G167" s="231"/>
      <c r="H167" s="231"/>
      <c r="I167" s="242"/>
      <c r="J167" s="254"/>
      <c r="K167" s="255"/>
      <c r="L167" s="255"/>
      <c r="M167" s="255"/>
      <c r="N167" s="256"/>
      <c r="O167" s="269" t="s">
        <v>68</v>
      </c>
      <c r="P167" s="232"/>
      <c r="Q167" s="232"/>
      <c r="R167" s="232"/>
      <c r="S167" s="232"/>
      <c r="T167" s="232"/>
      <c r="U167" s="232"/>
      <c r="V167" s="232"/>
      <c r="W167" s="232"/>
      <c r="X167" s="232"/>
      <c r="Y167" s="232"/>
      <c r="Z167" s="232"/>
      <c r="AA167" s="232"/>
      <c r="AB167" s="232"/>
      <c r="AC167" s="232"/>
      <c r="AD167" s="232"/>
      <c r="AE167" s="27"/>
      <c r="AF167" s="232" t="s">
        <v>69</v>
      </c>
      <c r="AG167" s="232"/>
      <c r="AH167" s="232"/>
      <c r="AI167" s="232"/>
      <c r="AJ167" s="232"/>
      <c r="AK167" s="232"/>
      <c r="AL167" s="232"/>
      <c r="AM167" s="232"/>
      <c r="AN167" s="232"/>
      <c r="AO167" s="232"/>
      <c r="AP167" s="232"/>
      <c r="AQ167" s="232"/>
      <c r="AR167" s="232"/>
      <c r="AS167" s="232"/>
      <c r="AT167" s="232"/>
      <c r="AU167" s="232"/>
      <c r="AV167" s="233"/>
      <c r="AW167" s="261"/>
      <c r="AX167" s="262"/>
      <c r="AY167" s="262"/>
      <c r="AZ167" s="262"/>
      <c r="BA167" s="264"/>
      <c r="BB167" s="231"/>
      <c r="BC167" s="242"/>
      <c r="BD167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5"/>
      <c r="CD167" s="65"/>
      <c r="CE167" s="65"/>
      <c r="CF167" s="65"/>
      <c r="CG167" s="65"/>
      <c r="CH167" s="63"/>
      <c r="CI167" s="63"/>
      <c r="CJ167" s="65"/>
      <c r="CK167" s="65"/>
      <c r="CL167" s="65"/>
      <c r="CM167" s="65"/>
      <c r="CN167" s="65"/>
      <c r="CO167" s="65"/>
      <c r="CP167" s="65"/>
      <c r="CQ167" s="65"/>
      <c r="CR167" s="28"/>
      <c r="CS167" s="26"/>
      <c r="CT167" s="26"/>
      <c r="CU167" s="26"/>
      <c r="CV167" s="26"/>
      <c r="CW167" s="26"/>
      <c r="CX167" s="26"/>
      <c r="CY167"/>
    </row>
    <row r="168" spans="56:103" ht="12.75">
      <c r="BD168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5"/>
      <c r="CD168" s="65"/>
      <c r="CE168" s="65"/>
      <c r="CF168" s="65"/>
      <c r="CG168" s="65"/>
      <c r="CH168" s="63"/>
      <c r="CI168" s="63"/>
      <c r="CJ168" s="65"/>
      <c r="CK168" s="65"/>
      <c r="CL168" s="65"/>
      <c r="CM168" s="65"/>
      <c r="CN168" s="65"/>
      <c r="CO168" s="65"/>
      <c r="CP168" s="65"/>
      <c r="CQ168" s="65"/>
      <c r="CR168" s="28"/>
      <c r="CS168" s="26"/>
      <c r="CT168" s="26"/>
      <c r="CU168" s="26"/>
      <c r="CV168" s="26"/>
      <c r="CW168" s="26"/>
      <c r="CX168" s="26"/>
      <c r="CY168"/>
    </row>
    <row r="169" spans="2:103" ht="12.75">
      <c r="B169" s="1" t="s">
        <v>36</v>
      </c>
      <c r="BD169"/>
      <c r="BE169" s="67"/>
      <c r="BF169" s="67"/>
      <c r="BG169" s="67"/>
      <c r="BH169" s="67"/>
      <c r="BI169" s="67"/>
      <c r="BJ169" s="67"/>
      <c r="BK169" s="67"/>
      <c r="BL169" s="67"/>
      <c r="BM169" s="65"/>
      <c r="BN169" s="65"/>
      <c r="BO169" s="65"/>
      <c r="BP169" s="65"/>
      <c r="BQ169" s="65"/>
      <c r="BR169" s="65"/>
      <c r="BS169" s="65"/>
      <c r="BT169" s="65"/>
      <c r="BU169" s="65"/>
      <c r="BV169" s="63"/>
      <c r="BW169" s="63"/>
      <c r="BX169" s="63"/>
      <c r="BY169" s="63"/>
      <c r="BZ169" s="63"/>
      <c r="CA169" s="63"/>
      <c r="CB169" s="63"/>
      <c r="CC169" s="65"/>
      <c r="CD169" s="65"/>
      <c r="CE169" s="65"/>
      <c r="CF169" s="65"/>
      <c r="CG169" s="65"/>
      <c r="CH169" s="63"/>
      <c r="CI169" s="63"/>
      <c r="CJ169" s="65"/>
      <c r="CK169" s="65"/>
      <c r="CL169" s="65"/>
      <c r="CM169" s="65"/>
      <c r="CN169" s="65"/>
      <c r="CO169" s="65"/>
      <c r="CP169" s="65"/>
      <c r="CQ169" s="65"/>
      <c r="CR169" s="28"/>
      <c r="CS169" s="26"/>
      <c r="CT169" s="26"/>
      <c r="CU169" s="26"/>
      <c r="CV169" s="26"/>
      <c r="CW169" s="26"/>
      <c r="CX169" s="26"/>
      <c r="CY169"/>
    </row>
    <row r="170" spans="56:103" ht="13.5" thickBot="1">
      <c r="BD170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5"/>
      <c r="CD170" s="65"/>
      <c r="CE170" s="65"/>
      <c r="CF170" s="65"/>
      <c r="CG170" s="65"/>
      <c r="CH170" s="63"/>
      <c r="CI170" s="63"/>
      <c r="CJ170" s="65"/>
      <c r="CK170" s="65"/>
      <c r="CL170" s="65"/>
      <c r="CM170" s="65"/>
      <c r="CN170" s="65"/>
      <c r="CO170" s="65"/>
      <c r="CP170" s="65"/>
      <c r="CQ170" s="65"/>
      <c r="CR170" s="28"/>
      <c r="CS170" s="26"/>
      <c r="CT170" s="26"/>
      <c r="CU170" s="26"/>
      <c r="CV170" s="26"/>
      <c r="CW170" s="26"/>
      <c r="CX170" s="26"/>
      <c r="CY170"/>
    </row>
    <row r="171" spans="9:103" ht="25.5" customHeight="1">
      <c r="I171" s="265" t="s">
        <v>6</v>
      </c>
      <c r="J171" s="266"/>
      <c r="K171" s="266"/>
      <c r="L171" s="29"/>
      <c r="M171" s="267" t="str">
        <f>IF(ISBLANK($AZ$166)," ",IF($AW$166&gt;$AZ$166,$O$166,IF($AZ$166&gt;$AW$166,$AF$166)))</f>
        <v>1. J. F. A. Düsseldorf</v>
      </c>
      <c r="N171" s="267"/>
      <c r="O171" s="267"/>
      <c r="P171" s="267"/>
      <c r="Q171" s="267"/>
      <c r="R171" s="267"/>
      <c r="S171" s="267"/>
      <c r="T171" s="267"/>
      <c r="U171" s="267"/>
      <c r="V171" s="267"/>
      <c r="W171" s="267"/>
      <c r="X171" s="267"/>
      <c r="Y171" s="267"/>
      <c r="Z171" s="267"/>
      <c r="AA171" s="267"/>
      <c r="AB171" s="267"/>
      <c r="AC171" s="267"/>
      <c r="AD171" s="267"/>
      <c r="AE171" s="267"/>
      <c r="AF171" s="267"/>
      <c r="AG171" s="267"/>
      <c r="AH171" s="267"/>
      <c r="AI171" s="267"/>
      <c r="AJ171" s="267"/>
      <c r="AK171" s="267"/>
      <c r="AL171" s="267"/>
      <c r="AM171" s="267"/>
      <c r="AN171" s="267"/>
      <c r="AO171" s="267"/>
      <c r="AP171" s="267"/>
      <c r="AQ171" s="267"/>
      <c r="AR171" s="267"/>
      <c r="AS171" s="267"/>
      <c r="AT171" s="267"/>
      <c r="AU171" s="267"/>
      <c r="AV171" s="268"/>
      <c r="BD171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5"/>
      <c r="CD171" s="65"/>
      <c r="CE171" s="65"/>
      <c r="CF171" s="65"/>
      <c r="CG171" s="65"/>
      <c r="CH171" s="63"/>
      <c r="CI171" s="63"/>
      <c r="CJ171" s="65"/>
      <c r="CK171" s="65"/>
      <c r="CL171" s="65"/>
      <c r="CM171" s="65"/>
      <c r="CN171" s="65"/>
      <c r="CO171" s="65"/>
      <c r="CP171" s="65"/>
      <c r="CQ171" s="65"/>
      <c r="CR171" s="28"/>
      <c r="CS171" s="26"/>
      <c r="CT171" s="26"/>
      <c r="CU171" s="26"/>
      <c r="CV171" s="26"/>
      <c r="CW171" s="26"/>
      <c r="CX171" s="26"/>
      <c r="CY171"/>
    </row>
    <row r="172" spans="9:103" ht="25.5" customHeight="1">
      <c r="I172" s="247" t="s">
        <v>7</v>
      </c>
      <c r="J172" s="248"/>
      <c r="K172" s="248"/>
      <c r="L172" s="30"/>
      <c r="M172" s="249" t="str">
        <f>IF(ISBLANK($AZ$166)," ",IF($AW$166&lt;$AZ$166,$O$166,IF($AZ$166&lt;$AW$166,$AF$166)))</f>
        <v>FC Wegberg - Beeck</v>
      </c>
      <c r="N172" s="249"/>
      <c r="O172" s="249"/>
      <c r="P172" s="249"/>
      <c r="Q172" s="249"/>
      <c r="R172" s="249"/>
      <c r="S172" s="249"/>
      <c r="T172" s="249"/>
      <c r="U172" s="249"/>
      <c r="V172" s="249"/>
      <c r="W172" s="249"/>
      <c r="X172" s="249"/>
      <c r="Y172" s="249"/>
      <c r="Z172" s="249"/>
      <c r="AA172" s="249"/>
      <c r="AB172" s="249"/>
      <c r="AC172" s="249"/>
      <c r="AD172" s="249"/>
      <c r="AE172" s="249"/>
      <c r="AF172" s="249"/>
      <c r="AG172" s="249"/>
      <c r="AH172" s="249"/>
      <c r="AI172" s="249"/>
      <c r="AJ172" s="249"/>
      <c r="AK172" s="249"/>
      <c r="AL172" s="249"/>
      <c r="AM172" s="249"/>
      <c r="AN172" s="249"/>
      <c r="AO172" s="249"/>
      <c r="AP172" s="249"/>
      <c r="AQ172" s="249"/>
      <c r="AR172" s="249"/>
      <c r="AS172" s="249"/>
      <c r="AT172" s="249"/>
      <c r="AU172" s="249"/>
      <c r="AV172" s="250"/>
      <c r="BD172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5"/>
      <c r="CD172" s="65"/>
      <c r="CE172" s="65"/>
      <c r="CF172" s="65"/>
      <c r="CG172" s="65"/>
      <c r="CH172" s="63"/>
      <c r="CI172" s="63"/>
      <c r="CJ172" s="65"/>
      <c r="CK172" s="65"/>
      <c r="CL172" s="65"/>
      <c r="CM172" s="65"/>
      <c r="CN172" s="65"/>
      <c r="CO172" s="65"/>
      <c r="CP172" s="65"/>
      <c r="CQ172" s="65"/>
      <c r="CR172" s="28"/>
      <c r="CS172" s="26"/>
      <c r="CT172" s="26"/>
      <c r="CU172" s="26"/>
      <c r="CV172" s="26"/>
      <c r="CW172" s="26"/>
      <c r="CX172" s="26"/>
      <c r="CY172"/>
    </row>
    <row r="173" spans="9:103" ht="25.5" customHeight="1">
      <c r="I173" s="247" t="s">
        <v>8</v>
      </c>
      <c r="J173" s="248"/>
      <c r="K173" s="248"/>
      <c r="L173" s="30"/>
      <c r="M173" s="249" t="str">
        <f>IF(ISBLANK($AZ$162)," ",IF($AW$162&gt;$AZ$162,$O$162,IF($AZ$162&gt;$AW$162,$AF$162)))</f>
        <v>Wuppertaler SV</v>
      </c>
      <c r="N173" s="249"/>
      <c r="O173" s="249"/>
      <c r="P173" s="249"/>
      <c r="Q173" s="249"/>
      <c r="R173" s="249"/>
      <c r="S173" s="249"/>
      <c r="T173" s="249"/>
      <c r="U173" s="249"/>
      <c r="V173" s="249"/>
      <c r="W173" s="249"/>
      <c r="X173" s="249"/>
      <c r="Y173" s="249"/>
      <c r="Z173" s="249"/>
      <c r="AA173" s="249"/>
      <c r="AB173" s="249"/>
      <c r="AC173" s="249"/>
      <c r="AD173" s="249"/>
      <c r="AE173" s="249"/>
      <c r="AF173" s="249"/>
      <c r="AG173" s="249"/>
      <c r="AH173" s="249"/>
      <c r="AI173" s="249"/>
      <c r="AJ173" s="249"/>
      <c r="AK173" s="249"/>
      <c r="AL173" s="249"/>
      <c r="AM173" s="249"/>
      <c r="AN173" s="249"/>
      <c r="AO173" s="249"/>
      <c r="AP173" s="249"/>
      <c r="AQ173" s="249"/>
      <c r="AR173" s="249"/>
      <c r="AS173" s="249"/>
      <c r="AT173" s="249"/>
      <c r="AU173" s="249"/>
      <c r="AV173" s="250"/>
      <c r="BD17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5"/>
      <c r="CD173" s="65"/>
      <c r="CE173" s="65"/>
      <c r="CF173" s="65"/>
      <c r="CG173" s="65"/>
      <c r="CH173" s="63"/>
      <c r="CI173" s="63"/>
      <c r="CJ173" s="65"/>
      <c r="CK173" s="65"/>
      <c r="CL173" s="65"/>
      <c r="CM173" s="65"/>
      <c r="CN173" s="65"/>
      <c r="CO173" s="65"/>
      <c r="CP173" s="65"/>
      <c r="CQ173" s="65"/>
      <c r="CR173" s="28"/>
      <c r="CS173" s="26"/>
      <c r="CT173" s="26"/>
      <c r="CU173" s="26"/>
      <c r="CV173" s="26"/>
      <c r="CW173" s="26"/>
      <c r="CX173" s="26"/>
      <c r="CY173"/>
    </row>
    <row r="174" spans="9:103" ht="25.5" customHeight="1" thickBot="1">
      <c r="I174" s="243" t="s">
        <v>9</v>
      </c>
      <c r="J174" s="244"/>
      <c r="K174" s="244"/>
      <c r="L174" s="31"/>
      <c r="M174" s="245" t="str">
        <f>IF(ISBLANK($AZ$162)," ",IF($AW$162&lt;$AZ$162,$O$162,IF($AZ$162&lt;$AW$162,$AF$162)))</f>
        <v>SF Hamborn</v>
      </c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245"/>
      <c r="AR174" s="245"/>
      <c r="AS174" s="245"/>
      <c r="AT174" s="245"/>
      <c r="AU174" s="245"/>
      <c r="AV174" s="246"/>
      <c r="BD174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5"/>
      <c r="CD174" s="65"/>
      <c r="CE174" s="65"/>
      <c r="CF174" s="65"/>
      <c r="CG174" s="65"/>
      <c r="CH174" s="63"/>
      <c r="CI174" s="63"/>
      <c r="CJ174" s="65"/>
      <c r="CK174" s="65"/>
      <c r="CL174" s="65"/>
      <c r="CM174" s="65"/>
      <c r="CN174" s="65"/>
      <c r="CO174" s="65"/>
      <c r="CP174" s="65"/>
      <c r="CQ174" s="65"/>
      <c r="CR174" s="28"/>
      <c r="CS174" s="26"/>
      <c r="CT174" s="26"/>
      <c r="CU174" s="26"/>
      <c r="CV174" s="26"/>
      <c r="CW174" s="26"/>
      <c r="CX174" s="26"/>
      <c r="CY174"/>
    </row>
  </sheetData>
  <sheetProtection/>
  <mergeCells count="919">
    <mergeCell ref="B85:C85"/>
    <mergeCell ref="CC32:CE32"/>
    <mergeCell ref="CJ32:CL32"/>
    <mergeCell ref="AF63:AV63"/>
    <mergeCell ref="AW63:AX63"/>
    <mergeCell ref="AZ63:BA63"/>
    <mergeCell ref="BB63:BC63"/>
    <mergeCell ref="D85:O85"/>
    <mergeCell ref="P85:R85"/>
    <mergeCell ref="S85:T85"/>
    <mergeCell ref="S89:W89"/>
    <mergeCell ref="B86:C86"/>
    <mergeCell ref="D86:O86"/>
    <mergeCell ref="X89:Z89"/>
    <mergeCell ref="AY86:AZ86"/>
    <mergeCell ref="BA86:BC86"/>
    <mergeCell ref="AE86:AF86"/>
    <mergeCell ref="AG86:AR86"/>
    <mergeCell ref="AV86:AW86"/>
    <mergeCell ref="AS86:AU86"/>
    <mergeCell ref="X85:Z85"/>
    <mergeCell ref="P84:R84"/>
    <mergeCell ref="B90:C90"/>
    <mergeCell ref="D90:O90"/>
    <mergeCell ref="P90:R90"/>
    <mergeCell ref="S90:T90"/>
    <mergeCell ref="V86:W86"/>
    <mergeCell ref="X86:Z86"/>
    <mergeCell ref="B89:O89"/>
    <mergeCell ref="P89:R89"/>
    <mergeCell ref="B84:C84"/>
    <mergeCell ref="D84:O84"/>
    <mergeCell ref="V90:W90"/>
    <mergeCell ref="P86:R86"/>
    <mergeCell ref="S86:T86"/>
    <mergeCell ref="X83:Z83"/>
    <mergeCell ref="V84:W84"/>
    <mergeCell ref="X84:Z84"/>
    <mergeCell ref="V83:W83"/>
    <mergeCell ref="V85:W85"/>
    <mergeCell ref="J52:N52"/>
    <mergeCell ref="O52:AD52"/>
    <mergeCell ref="AF52:AV52"/>
    <mergeCell ref="AW52:AX52"/>
    <mergeCell ref="B52:C52"/>
    <mergeCell ref="S84:T84"/>
    <mergeCell ref="B83:C83"/>
    <mergeCell ref="D83:O83"/>
    <mergeCell ref="P83:R83"/>
    <mergeCell ref="S83:T83"/>
    <mergeCell ref="AZ51:BA51"/>
    <mergeCell ref="BB51:BC51"/>
    <mergeCell ref="B82:O82"/>
    <mergeCell ref="P82:R82"/>
    <mergeCell ref="S82:W82"/>
    <mergeCell ref="X82:Z82"/>
    <mergeCell ref="BB54:BC54"/>
    <mergeCell ref="BB55:BC55"/>
    <mergeCell ref="AZ52:BA52"/>
    <mergeCell ref="B53:C53"/>
    <mergeCell ref="D51:F51"/>
    <mergeCell ref="G51:I51"/>
    <mergeCell ref="J51:N51"/>
    <mergeCell ref="O51:AD51"/>
    <mergeCell ref="AF51:AV51"/>
    <mergeCell ref="AW51:AX51"/>
    <mergeCell ref="AF50:AV50"/>
    <mergeCell ref="AW50:AX50"/>
    <mergeCell ref="AZ50:BA50"/>
    <mergeCell ref="BB50:BC50"/>
    <mergeCell ref="AF49:AV49"/>
    <mergeCell ref="AW49:AX49"/>
    <mergeCell ref="AZ49:BA49"/>
    <mergeCell ref="BB49:BC49"/>
    <mergeCell ref="G50:I50"/>
    <mergeCell ref="J50:N50"/>
    <mergeCell ref="O50:AD50"/>
    <mergeCell ref="D49:F49"/>
    <mergeCell ref="G49:I49"/>
    <mergeCell ref="J49:N49"/>
    <mergeCell ref="O49:AD49"/>
    <mergeCell ref="AW47:AX47"/>
    <mergeCell ref="AZ47:BA47"/>
    <mergeCell ref="BB47:BC47"/>
    <mergeCell ref="AZ48:BA48"/>
    <mergeCell ref="AW48:AX48"/>
    <mergeCell ref="BB48:BC48"/>
    <mergeCell ref="AF47:AV47"/>
    <mergeCell ref="G48:I48"/>
    <mergeCell ref="J48:N48"/>
    <mergeCell ref="O48:AD48"/>
    <mergeCell ref="AF48:AV48"/>
    <mergeCell ref="AF46:AV46"/>
    <mergeCell ref="G47:I47"/>
    <mergeCell ref="J47:N47"/>
    <mergeCell ref="O47:AD47"/>
    <mergeCell ref="G46:I46"/>
    <mergeCell ref="O45:AD45"/>
    <mergeCell ref="J46:N46"/>
    <mergeCell ref="O46:AD46"/>
    <mergeCell ref="G45:I45"/>
    <mergeCell ref="J45:N45"/>
    <mergeCell ref="AZ44:BA44"/>
    <mergeCell ref="AF45:AV45"/>
    <mergeCell ref="G44:I44"/>
    <mergeCell ref="J44:N44"/>
    <mergeCell ref="O44:AD44"/>
    <mergeCell ref="AZ45:BA45"/>
    <mergeCell ref="AW45:AX45"/>
    <mergeCell ref="BB45:BC45"/>
    <mergeCell ref="AW46:AX46"/>
    <mergeCell ref="AZ46:BA46"/>
    <mergeCell ref="BB46:BC46"/>
    <mergeCell ref="AF44:AV44"/>
    <mergeCell ref="AW43:AX43"/>
    <mergeCell ref="AW44:AX44"/>
    <mergeCell ref="AZ42:BA42"/>
    <mergeCell ref="BB42:BC42"/>
    <mergeCell ref="AZ43:BA43"/>
    <mergeCell ref="BB43:BC43"/>
    <mergeCell ref="AF42:AV42"/>
    <mergeCell ref="AW42:AX42"/>
    <mergeCell ref="BB44:BC44"/>
    <mergeCell ref="AW41:AX41"/>
    <mergeCell ref="D42:F42"/>
    <mergeCell ref="G42:I42"/>
    <mergeCell ref="J42:N42"/>
    <mergeCell ref="O42:AD42"/>
    <mergeCell ref="D43:F43"/>
    <mergeCell ref="G43:I43"/>
    <mergeCell ref="J43:N43"/>
    <mergeCell ref="O43:AD43"/>
    <mergeCell ref="AF43:AV43"/>
    <mergeCell ref="BB41:BC41"/>
    <mergeCell ref="J40:N40"/>
    <mergeCell ref="O40:AD40"/>
    <mergeCell ref="AF40:AV40"/>
    <mergeCell ref="AW40:AX40"/>
    <mergeCell ref="AZ40:BA40"/>
    <mergeCell ref="BB40:BC40"/>
    <mergeCell ref="J41:N41"/>
    <mergeCell ref="O41:AD41"/>
    <mergeCell ref="AF41:AV41"/>
    <mergeCell ref="AZ38:BA38"/>
    <mergeCell ref="BB38:BC38"/>
    <mergeCell ref="J37:N37"/>
    <mergeCell ref="AZ37:BA37"/>
    <mergeCell ref="O37:AD37"/>
    <mergeCell ref="J38:N38"/>
    <mergeCell ref="O38:AD38"/>
    <mergeCell ref="AF38:AV38"/>
    <mergeCell ref="AW38:AX38"/>
    <mergeCell ref="AF37:AV37"/>
    <mergeCell ref="BB39:BC39"/>
    <mergeCell ref="J39:N39"/>
    <mergeCell ref="O39:AD39"/>
    <mergeCell ref="AW39:AX39"/>
    <mergeCell ref="AF39:AV39"/>
    <mergeCell ref="AZ39:BA39"/>
    <mergeCell ref="AF34:AV34"/>
    <mergeCell ref="AZ36:BA36"/>
    <mergeCell ref="BB36:BC36"/>
    <mergeCell ref="AF35:AV35"/>
    <mergeCell ref="AW35:AX35"/>
    <mergeCell ref="AZ34:BA34"/>
    <mergeCell ref="AF36:AV36"/>
    <mergeCell ref="J34:N34"/>
    <mergeCell ref="AW34:AX34"/>
    <mergeCell ref="AW36:AX36"/>
    <mergeCell ref="D38:F38"/>
    <mergeCell ref="G38:I38"/>
    <mergeCell ref="D37:F37"/>
    <mergeCell ref="G37:I37"/>
    <mergeCell ref="G34:I34"/>
    <mergeCell ref="D35:F35"/>
    <mergeCell ref="G35:I35"/>
    <mergeCell ref="D39:F39"/>
    <mergeCell ref="D41:F41"/>
    <mergeCell ref="D44:F44"/>
    <mergeCell ref="D47:F47"/>
    <mergeCell ref="D50:F50"/>
    <mergeCell ref="D36:F36"/>
    <mergeCell ref="D45:F45"/>
    <mergeCell ref="D48:F48"/>
    <mergeCell ref="D46:F46"/>
    <mergeCell ref="B32:C32"/>
    <mergeCell ref="B35:C35"/>
    <mergeCell ref="B37:C37"/>
    <mergeCell ref="B36:C36"/>
    <mergeCell ref="B51:C51"/>
    <mergeCell ref="B41:C41"/>
    <mergeCell ref="B48:C48"/>
    <mergeCell ref="B49:C49"/>
    <mergeCell ref="B50:C50"/>
    <mergeCell ref="B47:C47"/>
    <mergeCell ref="B31:C31"/>
    <mergeCell ref="B33:C33"/>
    <mergeCell ref="B34:C34"/>
    <mergeCell ref="G32:I32"/>
    <mergeCell ref="D34:F34"/>
    <mergeCell ref="J32:N32"/>
    <mergeCell ref="G31:I31"/>
    <mergeCell ref="D31:F31"/>
    <mergeCell ref="J31:N31"/>
    <mergeCell ref="D33:F33"/>
    <mergeCell ref="AE20:AF20"/>
    <mergeCell ref="D26:X26"/>
    <mergeCell ref="Y23:Z23"/>
    <mergeCell ref="Y27:Z27"/>
    <mergeCell ref="Y26:Z26"/>
    <mergeCell ref="O34:AD34"/>
    <mergeCell ref="O32:AD32"/>
    <mergeCell ref="O31:AV31"/>
    <mergeCell ref="D32:F32"/>
    <mergeCell ref="AG26:BA26"/>
    <mergeCell ref="Y19:Z19"/>
    <mergeCell ref="B27:C27"/>
    <mergeCell ref="B25:C25"/>
    <mergeCell ref="Y20:Z20"/>
    <mergeCell ref="D27:X27"/>
    <mergeCell ref="D25:X25"/>
    <mergeCell ref="AE19:AF19"/>
    <mergeCell ref="B16:C16"/>
    <mergeCell ref="B20:C20"/>
    <mergeCell ref="B22:Z22"/>
    <mergeCell ref="B24:C24"/>
    <mergeCell ref="Y24:Z24"/>
    <mergeCell ref="B23:C23"/>
    <mergeCell ref="Y18:Z18"/>
    <mergeCell ref="B18:C18"/>
    <mergeCell ref="B19:C19"/>
    <mergeCell ref="AE16:AF16"/>
    <mergeCell ref="Y16:Z16"/>
    <mergeCell ref="B17:C17"/>
    <mergeCell ref="AE17:AF17"/>
    <mergeCell ref="Y17:Z17"/>
    <mergeCell ref="D16:X16"/>
    <mergeCell ref="O33:AD33"/>
    <mergeCell ref="B39:C39"/>
    <mergeCell ref="B40:C40"/>
    <mergeCell ref="B43:C43"/>
    <mergeCell ref="B44:C44"/>
    <mergeCell ref="B42:C42"/>
    <mergeCell ref="G40:I40"/>
    <mergeCell ref="O35:AD35"/>
    <mergeCell ref="O36:AD36"/>
    <mergeCell ref="B38:C38"/>
    <mergeCell ref="B46:C46"/>
    <mergeCell ref="J33:N33"/>
    <mergeCell ref="G33:I33"/>
    <mergeCell ref="G36:I36"/>
    <mergeCell ref="J35:N35"/>
    <mergeCell ref="G39:I39"/>
    <mergeCell ref="G41:I41"/>
    <mergeCell ref="J36:N36"/>
    <mergeCell ref="B45:C45"/>
    <mergeCell ref="D40:F40"/>
    <mergeCell ref="BB23:BC23"/>
    <mergeCell ref="AE24:AF24"/>
    <mergeCell ref="BB52:BC52"/>
    <mergeCell ref="AW37:AX37"/>
    <mergeCell ref="BB33:BC33"/>
    <mergeCell ref="AZ41:BA41"/>
    <mergeCell ref="AW32:AX32"/>
    <mergeCell ref="AE25:AF25"/>
    <mergeCell ref="AE27:AF27"/>
    <mergeCell ref="AF33:AV33"/>
    <mergeCell ref="AW31:BA31"/>
    <mergeCell ref="AE82:AR82"/>
    <mergeCell ref="AF53:AV53"/>
    <mergeCell ref="AZ53:BA53"/>
    <mergeCell ref="AW53:AX53"/>
    <mergeCell ref="AF64:AV64"/>
    <mergeCell ref="AW64:AX64"/>
    <mergeCell ref="AZ64:BA64"/>
    <mergeCell ref="AF66:AV66"/>
    <mergeCell ref="AW66:AX66"/>
    <mergeCell ref="AG24:BA24"/>
    <mergeCell ref="BB27:BC27"/>
    <mergeCell ref="AY84:AZ84"/>
    <mergeCell ref="BA84:BC84"/>
    <mergeCell ref="AY85:AZ85"/>
    <mergeCell ref="BA85:BC85"/>
    <mergeCell ref="BB53:BC53"/>
    <mergeCell ref="AV82:AZ82"/>
    <mergeCell ref="BA82:BC82"/>
    <mergeCell ref="BB35:BC35"/>
    <mergeCell ref="BB37:BC37"/>
    <mergeCell ref="BB32:BC32"/>
    <mergeCell ref="BB24:BC24"/>
    <mergeCell ref="BB25:BC25"/>
    <mergeCell ref="BB26:BC26"/>
    <mergeCell ref="BB31:BC31"/>
    <mergeCell ref="BB34:BC34"/>
    <mergeCell ref="B15:Z15"/>
    <mergeCell ref="AE15:BC15"/>
    <mergeCell ref="AV89:AZ89"/>
    <mergeCell ref="AV87:AW87"/>
    <mergeCell ref="Y25:Z25"/>
    <mergeCell ref="B26:C26"/>
    <mergeCell ref="AE22:BC22"/>
    <mergeCell ref="BB16:BC16"/>
    <mergeCell ref="BB20:BC20"/>
    <mergeCell ref="AZ35:BA35"/>
    <mergeCell ref="AZ33:BA33"/>
    <mergeCell ref="AF32:AV32"/>
    <mergeCell ref="AV84:AW84"/>
    <mergeCell ref="AY83:AZ83"/>
    <mergeCell ref="AE89:AR89"/>
    <mergeCell ref="AS89:AU89"/>
    <mergeCell ref="AZ66:BA66"/>
    <mergeCell ref="AE84:AF84"/>
    <mergeCell ref="AG84:AR84"/>
    <mergeCell ref="AS83:AU83"/>
    <mergeCell ref="B91:C91"/>
    <mergeCell ref="D91:O91"/>
    <mergeCell ref="V91:W91"/>
    <mergeCell ref="X91:Z91"/>
    <mergeCell ref="BB18:BC18"/>
    <mergeCell ref="BB19:BC19"/>
    <mergeCell ref="AG91:AR91"/>
    <mergeCell ref="AY91:AZ91"/>
    <mergeCell ref="AZ32:BA32"/>
    <mergeCell ref="AW33:AX33"/>
    <mergeCell ref="BB17:BC17"/>
    <mergeCell ref="D23:X23"/>
    <mergeCell ref="D19:X19"/>
    <mergeCell ref="D17:X17"/>
    <mergeCell ref="D18:X18"/>
    <mergeCell ref="D20:X20"/>
    <mergeCell ref="AG18:BA18"/>
    <mergeCell ref="AG20:BA20"/>
    <mergeCell ref="AG17:BA17"/>
    <mergeCell ref="AG23:BA23"/>
    <mergeCell ref="AV92:AW92"/>
    <mergeCell ref="AY90:AZ90"/>
    <mergeCell ref="X90:Z90"/>
    <mergeCell ref="BA89:BC89"/>
    <mergeCell ref="AE90:AF90"/>
    <mergeCell ref="AG90:AR90"/>
    <mergeCell ref="AS90:AU90"/>
    <mergeCell ref="BA90:BC90"/>
    <mergeCell ref="D92:O92"/>
    <mergeCell ref="P92:R92"/>
    <mergeCell ref="S92:T92"/>
    <mergeCell ref="V92:W92"/>
    <mergeCell ref="X92:Z92"/>
    <mergeCell ref="P91:R91"/>
    <mergeCell ref="S91:T91"/>
    <mergeCell ref="AS93:AU93"/>
    <mergeCell ref="AV93:AW93"/>
    <mergeCell ref="B93:C93"/>
    <mergeCell ref="D93:O93"/>
    <mergeCell ref="P93:R93"/>
    <mergeCell ref="S93:T93"/>
    <mergeCell ref="V93:W93"/>
    <mergeCell ref="X93:Z93"/>
    <mergeCell ref="B92:C92"/>
    <mergeCell ref="AE93:AF93"/>
    <mergeCell ref="AG93:AR93"/>
    <mergeCell ref="AV90:AW90"/>
    <mergeCell ref="AE91:AF91"/>
    <mergeCell ref="AE92:AF92"/>
    <mergeCell ref="AG92:AR92"/>
    <mergeCell ref="AS91:AU91"/>
    <mergeCell ref="AV91:AW91"/>
    <mergeCell ref="AS92:AU92"/>
    <mergeCell ref="B153:C153"/>
    <mergeCell ref="D153:I153"/>
    <mergeCell ref="J153:N153"/>
    <mergeCell ref="O153:AV153"/>
    <mergeCell ref="H151:L151"/>
    <mergeCell ref="U151:V151"/>
    <mergeCell ref="X151:AB151"/>
    <mergeCell ref="AL151:AP151"/>
    <mergeCell ref="AW153:BA153"/>
    <mergeCell ref="BB153:BC153"/>
    <mergeCell ref="B154:C155"/>
    <mergeCell ref="D154:I155"/>
    <mergeCell ref="J154:N155"/>
    <mergeCell ref="O154:AD154"/>
    <mergeCell ref="AF154:AV154"/>
    <mergeCell ref="AW154:AX155"/>
    <mergeCell ref="AY154:AY155"/>
    <mergeCell ref="AZ154:BA155"/>
    <mergeCell ref="BB166:BC167"/>
    <mergeCell ref="O167:AD167"/>
    <mergeCell ref="AZ162:BA163"/>
    <mergeCell ref="BB165:BC165"/>
    <mergeCell ref="AW166:AX167"/>
    <mergeCell ref="AY166:AY167"/>
    <mergeCell ref="B157:C157"/>
    <mergeCell ref="D157:I157"/>
    <mergeCell ref="J157:N157"/>
    <mergeCell ref="O157:AV157"/>
    <mergeCell ref="AZ166:BA167"/>
    <mergeCell ref="O163:AD163"/>
    <mergeCell ref="AF163:AV163"/>
    <mergeCell ref="AF158:AV158"/>
    <mergeCell ref="AW158:AX159"/>
    <mergeCell ref="D158:I159"/>
    <mergeCell ref="BB154:BC155"/>
    <mergeCell ref="O155:AD155"/>
    <mergeCell ref="AF155:AV155"/>
    <mergeCell ref="AW157:BA157"/>
    <mergeCell ref="BB157:BC157"/>
    <mergeCell ref="J158:N159"/>
    <mergeCell ref="O158:AD158"/>
    <mergeCell ref="BB158:BC159"/>
    <mergeCell ref="O159:AD159"/>
    <mergeCell ref="AF159:AV159"/>
    <mergeCell ref="B158:C159"/>
    <mergeCell ref="I171:K171"/>
    <mergeCell ref="M171:AV171"/>
    <mergeCell ref="AW161:BA161"/>
    <mergeCell ref="AW165:BA165"/>
    <mergeCell ref="D162:I163"/>
    <mergeCell ref="J162:N163"/>
    <mergeCell ref="O162:AD162"/>
    <mergeCell ref="B161:C161"/>
    <mergeCell ref="D161:I161"/>
    <mergeCell ref="BB161:BC161"/>
    <mergeCell ref="AF162:AV162"/>
    <mergeCell ref="AW162:AX163"/>
    <mergeCell ref="AY162:AY163"/>
    <mergeCell ref="BB162:BC163"/>
    <mergeCell ref="AY158:AY159"/>
    <mergeCell ref="AZ158:BA159"/>
    <mergeCell ref="J161:N161"/>
    <mergeCell ref="O161:AV161"/>
    <mergeCell ref="I174:K174"/>
    <mergeCell ref="M174:AV174"/>
    <mergeCell ref="I172:K172"/>
    <mergeCell ref="M172:AV172"/>
    <mergeCell ref="I173:K173"/>
    <mergeCell ref="M173:AV173"/>
    <mergeCell ref="J166:N167"/>
    <mergeCell ref="O166:AD166"/>
    <mergeCell ref="B162:C163"/>
    <mergeCell ref="AF167:AV167"/>
    <mergeCell ref="AF166:AV166"/>
    <mergeCell ref="B165:C165"/>
    <mergeCell ref="D165:I165"/>
    <mergeCell ref="O165:AV165"/>
    <mergeCell ref="B166:C167"/>
    <mergeCell ref="D166:I167"/>
    <mergeCell ref="O63:AD63"/>
    <mergeCell ref="O55:AD55"/>
    <mergeCell ref="O53:AD53"/>
    <mergeCell ref="J165:N165"/>
    <mergeCell ref="J63:N63"/>
    <mergeCell ref="J54:N54"/>
    <mergeCell ref="O54:AD54"/>
    <mergeCell ref="O64:AD64"/>
    <mergeCell ref="O66:AD66"/>
    <mergeCell ref="O67:AD67"/>
    <mergeCell ref="D52:F52"/>
    <mergeCell ref="G52:I52"/>
    <mergeCell ref="B63:C63"/>
    <mergeCell ref="D63:F63"/>
    <mergeCell ref="G63:I63"/>
    <mergeCell ref="B54:C54"/>
    <mergeCell ref="D54:F54"/>
    <mergeCell ref="G54:I54"/>
    <mergeCell ref="G53:I53"/>
    <mergeCell ref="D53:F53"/>
    <mergeCell ref="CC40:CE40"/>
    <mergeCell ref="D55:F55"/>
    <mergeCell ref="G55:I55"/>
    <mergeCell ref="J55:N55"/>
    <mergeCell ref="AZ54:BA54"/>
    <mergeCell ref="J53:N53"/>
    <mergeCell ref="AW55:AX55"/>
    <mergeCell ref="AZ55:BA55"/>
    <mergeCell ref="AF54:AV54"/>
    <mergeCell ref="AW54:AX54"/>
    <mergeCell ref="CJ40:CL40"/>
    <mergeCell ref="B62:C62"/>
    <mergeCell ref="D62:F62"/>
    <mergeCell ref="G62:I62"/>
    <mergeCell ref="J62:N62"/>
    <mergeCell ref="O62:AV62"/>
    <mergeCell ref="AW62:BA62"/>
    <mergeCell ref="BB62:BC62"/>
    <mergeCell ref="AF55:AV55"/>
    <mergeCell ref="B55:C55"/>
    <mergeCell ref="AW65:AX65"/>
    <mergeCell ref="AZ65:BA65"/>
    <mergeCell ref="BB65:BC65"/>
    <mergeCell ref="B64:C64"/>
    <mergeCell ref="D64:F64"/>
    <mergeCell ref="G64:I64"/>
    <mergeCell ref="J64:N64"/>
    <mergeCell ref="D66:F66"/>
    <mergeCell ref="G66:I66"/>
    <mergeCell ref="J66:N66"/>
    <mergeCell ref="BB64:BC64"/>
    <mergeCell ref="B65:C65"/>
    <mergeCell ref="D65:F65"/>
    <mergeCell ref="G65:I65"/>
    <mergeCell ref="J65:N65"/>
    <mergeCell ref="O65:AD65"/>
    <mergeCell ref="AF65:AV65"/>
    <mergeCell ref="BB66:BC66"/>
    <mergeCell ref="B67:C67"/>
    <mergeCell ref="D67:F67"/>
    <mergeCell ref="G67:I67"/>
    <mergeCell ref="J67:N67"/>
    <mergeCell ref="AF67:AV67"/>
    <mergeCell ref="AW67:AX67"/>
    <mergeCell ref="AZ67:BA67"/>
    <mergeCell ref="BB67:BC67"/>
    <mergeCell ref="B66:C66"/>
    <mergeCell ref="O68:AD68"/>
    <mergeCell ref="AF68:AV68"/>
    <mergeCell ref="AW68:AX68"/>
    <mergeCell ref="AZ68:BA68"/>
    <mergeCell ref="B68:C68"/>
    <mergeCell ref="D68:F68"/>
    <mergeCell ref="G68:I68"/>
    <mergeCell ref="J68:N68"/>
    <mergeCell ref="BB68:BC68"/>
    <mergeCell ref="B69:C69"/>
    <mergeCell ref="D69:F69"/>
    <mergeCell ref="G69:I69"/>
    <mergeCell ref="J69:N69"/>
    <mergeCell ref="O69:AD69"/>
    <mergeCell ref="AF69:AV69"/>
    <mergeCell ref="AW69:AX69"/>
    <mergeCell ref="AZ69:BA69"/>
    <mergeCell ref="BB69:BC69"/>
    <mergeCell ref="O70:AD70"/>
    <mergeCell ref="AF70:AV70"/>
    <mergeCell ref="AW70:AX70"/>
    <mergeCell ref="AZ70:BA70"/>
    <mergeCell ref="B70:C70"/>
    <mergeCell ref="D70:F70"/>
    <mergeCell ref="G70:I70"/>
    <mergeCell ref="J70:N70"/>
    <mergeCell ref="BB70:BC70"/>
    <mergeCell ref="B71:C71"/>
    <mergeCell ref="D71:F71"/>
    <mergeCell ref="G71:I71"/>
    <mergeCell ref="J71:N71"/>
    <mergeCell ref="O71:AD71"/>
    <mergeCell ref="AF71:AV71"/>
    <mergeCell ref="AW71:AX71"/>
    <mergeCell ref="AZ71:BA71"/>
    <mergeCell ref="BB71:BC71"/>
    <mergeCell ref="O72:AD72"/>
    <mergeCell ref="AF72:AV72"/>
    <mergeCell ref="AW72:AX72"/>
    <mergeCell ref="AZ72:BA72"/>
    <mergeCell ref="B72:C72"/>
    <mergeCell ref="D72:F72"/>
    <mergeCell ref="G72:I72"/>
    <mergeCell ref="J72:N72"/>
    <mergeCell ref="BB72:BC72"/>
    <mergeCell ref="B73:C73"/>
    <mergeCell ref="D73:F73"/>
    <mergeCell ref="G73:I73"/>
    <mergeCell ref="J73:N73"/>
    <mergeCell ref="O73:AD73"/>
    <mergeCell ref="AF73:AV73"/>
    <mergeCell ref="AW73:AX73"/>
    <mergeCell ref="AZ73:BA73"/>
    <mergeCell ref="BB73:BC73"/>
    <mergeCell ref="O74:AD74"/>
    <mergeCell ref="AF74:AV74"/>
    <mergeCell ref="AW74:AX74"/>
    <mergeCell ref="AZ74:BA74"/>
    <mergeCell ref="B74:C74"/>
    <mergeCell ref="D74:F74"/>
    <mergeCell ref="G74:I74"/>
    <mergeCell ref="J74:N74"/>
    <mergeCell ref="BB74:BC74"/>
    <mergeCell ref="B75:C75"/>
    <mergeCell ref="D75:F75"/>
    <mergeCell ref="G75:I75"/>
    <mergeCell ref="J75:N75"/>
    <mergeCell ref="O75:AD75"/>
    <mergeCell ref="AF75:AV75"/>
    <mergeCell ref="AW75:AX75"/>
    <mergeCell ref="AZ75:BA75"/>
    <mergeCell ref="BB75:BC75"/>
    <mergeCell ref="O76:AD76"/>
    <mergeCell ref="AF76:AV76"/>
    <mergeCell ref="AW76:AX76"/>
    <mergeCell ref="AZ76:BA76"/>
    <mergeCell ref="B76:C76"/>
    <mergeCell ref="D76:F76"/>
    <mergeCell ref="G76:I76"/>
    <mergeCell ref="J76:N76"/>
    <mergeCell ref="BB76:BC76"/>
    <mergeCell ref="B77:C77"/>
    <mergeCell ref="D77:F77"/>
    <mergeCell ref="G77:I77"/>
    <mergeCell ref="J77:N77"/>
    <mergeCell ref="O77:AD77"/>
    <mergeCell ref="AF77:AV77"/>
    <mergeCell ref="AW77:AX77"/>
    <mergeCell ref="AZ77:BA77"/>
    <mergeCell ref="BB77:BC77"/>
    <mergeCell ref="AZ78:BA78"/>
    <mergeCell ref="B78:C78"/>
    <mergeCell ref="D78:F78"/>
    <mergeCell ref="G78:I78"/>
    <mergeCell ref="J78:N78"/>
    <mergeCell ref="BA83:BC83"/>
    <mergeCell ref="AE83:AF83"/>
    <mergeCell ref="AG83:AR83"/>
    <mergeCell ref="AF78:AV78"/>
    <mergeCell ref="AW78:AX78"/>
    <mergeCell ref="AE85:AF85"/>
    <mergeCell ref="AG85:AR85"/>
    <mergeCell ref="AS85:AU85"/>
    <mergeCell ref="AV85:AW85"/>
    <mergeCell ref="AV83:AW83"/>
    <mergeCell ref="AS82:AU82"/>
    <mergeCell ref="AS84:AU84"/>
    <mergeCell ref="B87:C87"/>
    <mergeCell ref="D87:O87"/>
    <mergeCell ref="P87:R87"/>
    <mergeCell ref="S87:T87"/>
    <mergeCell ref="V87:W87"/>
    <mergeCell ref="X87:Z87"/>
    <mergeCell ref="V94:W94"/>
    <mergeCell ref="X94:Z94"/>
    <mergeCell ref="AE94:AF94"/>
    <mergeCell ref="AG94:AR94"/>
    <mergeCell ref="AS94:AU94"/>
    <mergeCell ref="BB78:BC78"/>
    <mergeCell ref="AE87:AF87"/>
    <mergeCell ref="AG87:AR87"/>
    <mergeCell ref="AS87:AU87"/>
    <mergeCell ref="O78:AD78"/>
    <mergeCell ref="AY94:AZ94"/>
    <mergeCell ref="BA94:BC94"/>
    <mergeCell ref="BA87:BC87"/>
    <mergeCell ref="AY93:AZ93"/>
    <mergeCell ref="BA93:BC93"/>
    <mergeCell ref="AY87:AZ87"/>
    <mergeCell ref="BA91:BC91"/>
    <mergeCell ref="AY92:AZ92"/>
    <mergeCell ref="BA92:BC92"/>
    <mergeCell ref="B123:C123"/>
    <mergeCell ref="D123:F123"/>
    <mergeCell ref="G123:I123"/>
    <mergeCell ref="J123:N123"/>
    <mergeCell ref="O123:AD123"/>
    <mergeCell ref="AV94:AW94"/>
    <mergeCell ref="B94:C94"/>
    <mergeCell ref="D94:O94"/>
    <mergeCell ref="P94:R94"/>
    <mergeCell ref="S94:T94"/>
    <mergeCell ref="J122:N122"/>
    <mergeCell ref="O122:AD122"/>
    <mergeCell ref="AF122:AV122"/>
    <mergeCell ref="AW122:AX122"/>
    <mergeCell ref="AZ122:BA122"/>
    <mergeCell ref="B100:Z100"/>
    <mergeCell ref="AE100:BC100"/>
    <mergeCell ref="BB122:BC122"/>
    <mergeCell ref="B108:Z108"/>
    <mergeCell ref="AE108:BC108"/>
    <mergeCell ref="B109:C110"/>
    <mergeCell ref="D109:Z109"/>
    <mergeCell ref="AE109:AF110"/>
    <mergeCell ref="AG109:BC109"/>
    <mergeCell ref="D110:Z110"/>
    <mergeCell ref="AG110:BC110"/>
    <mergeCell ref="AG112:BC112"/>
    <mergeCell ref="D113:Z113"/>
    <mergeCell ref="AG113:BC113"/>
    <mergeCell ref="AE113:AF114"/>
    <mergeCell ref="AG114:BC114"/>
    <mergeCell ref="AZ121:BA121"/>
    <mergeCell ref="BB121:BC121"/>
    <mergeCell ref="BB120:BC120"/>
    <mergeCell ref="X118:AB118"/>
    <mergeCell ref="AL118:AP118"/>
    <mergeCell ref="AE105:AF106"/>
    <mergeCell ref="AG105:BC105"/>
    <mergeCell ref="AG106:BC106"/>
    <mergeCell ref="B111:C112"/>
    <mergeCell ref="D111:Z111"/>
    <mergeCell ref="AF121:AV121"/>
    <mergeCell ref="AW121:AX121"/>
    <mergeCell ref="AE111:AF112"/>
    <mergeCell ref="D112:Z112"/>
    <mergeCell ref="AG111:BC111"/>
    <mergeCell ref="AE101:AF102"/>
    <mergeCell ref="AG101:BC101"/>
    <mergeCell ref="AG102:BC102"/>
    <mergeCell ref="AE103:AF104"/>
    <mergeCell ref="AG103:BC103"/>
    <mergeCell ref="AG104:BC104"/>
    <mergeCell ref="B101:C102"/>
    <mergeCell ref="B103:C104"/>
    <mergeCell ref="B105:C106"/>
    <mergeCell ref="D101:Z101"/>
    <mergeCell ref="D102:Z102"/>
    <mergeCell ref="D103:Z103"/>
    <mergeCell ref="D104:Z104"/>
    <mergeCell ref="D105:Z105"/>
    <mergeCell ref="D106:Z106"/>
    <mergeCell ref="B113:C114"/>
    <mergeCell ref="D114:Z114"/>
    <mergeCell ref="AW120:BA120"/>
    <mergeCell ref="O121:AD121"/>
    <mergeCell ref="B120:C120"/>
    <mergeCell ref="D120:F120"/>
    <mergeCell ref="G120:I120"/>
    <mergeCell ref="J120:N120"/>
    <mergeCell ref="O120:AV120"/>
    <mergeCell ref="B121:C121"/>
    <mergeCell ref="D121:F121"/>
    <mergeCell ref="G121:I121"/>
    <mergeCell ref="J121:N121"/>
    <mergeCell ref="B124:C124"/>
    <mergeCell ref="D124:F124"/>
    <mergeCell ref="G124:I124"/>
    <mergeCell ref="J124:N124"/>
    <mergeCell ref="B122:C122"/>
    <mergeCell ref="D122:F122"/>
    <mergeCell ref="G122:I122"/>
    <mergeCell ref="O124:AD124"/>
    <mergeCell ref="AF124:AV124"/>
    <mergeCell ref="AF125:AV125"/>
    <mergeCell ref="AW125:AX125"/>
    <mergeCell ref="AZ125:BA125"/>
    <mergeCell ref="BB125:BC125"/>
    <mergeCell ref="AZ123:BA123"/>
    <mergeCell ref="BB123:BC123"/>
    <mergeCell ref="AW124:AX124"/>
    <mergeCell ref="AZ124:BA124"/>
    <mergeCell ref="AF123:AV123"/>
    <mergeCell ref="AW123:AX123"/>
    <mergeCell ref="B126:C126"/>
    <mergeCell ref="D126:F126"/>
    <mergeCell ref="G126:I126"/>
    <mergeCell ref="J126:N126"/>
    <mergeCell ref="BB124:BC124"/>
    <mergeCell ref="B125:C125"/>
    <mergeCell ref="D125:F125"/>
    <mergeCell ref="G125:I125"/>
    <mergeCell ref="J125:N125"/>
    <mergeCell ref="O125:AD125"/>
    <mergeCell ref="O127:AD127"/>
    <mergeCell ref="AF127:AV127"/>
    <mergeCell ref="AW127:AX127"/>
    <mergeCell ref="AZ127:BA127"/>
    <mergeCell ref="O126:AD126"/>
    <mergeCell ref="AF126:AV126"/>
    <mergeCell ref="AW126:AX126"/>
    <mergeCell ref="AZ126:BA126"/>
    <mergeCell ref="B128:C128"/>
    <mergeCell ref="D128:F128"/>
    <mergeCell ref="G128:I128"/>
    <mergeCell ref="J128:N128"/>
    <mergeCell ref="B127:C127"/>
    <mergeCell ref="D127:F127"/>
    <mergeCell ref="G127:I127"/>
    <mergeCell ref="J127:N127"/>
    <mergeCell ref="O129:AD129"/>
    <mergeCell ref="AF129:AV129"/>
    <mergeCell ref="AW129:AX129"/>
    <mergeCell ref="AZ129:BA129"/>
    <mergeCell ref="O128:AD128"/>
    <mergeCell ref="AF128:AV128"/>
    <mergeCell ref="AW128:AX128"/>
    <mergeCell ref="AZ128:BA128"/>
    <mergeCell ref="D130:F130"/>
    <mergeCell ref="G130:I130"/>
    <mergeCell ref="J130:N130"/>
    <mergeCell ref="B129:C129"/>
    <mergeCell ref="D129:F129"/>
    <mergeCell ref="G129:I129"/>
    <mergeCell ref="J129:N129"/>
    <mergeCell ref="AF130:AV130"/>
    <mergeCell ref="BA139:BC139"/>
    <mergeCell ref="AY138:AZ138"/>
    <mergeCell ref="AG139:AR139"/>
    <mergeCell ref="AS139:AU139"/>
    <mergeCell ref="O131:AD131"/>
    <mergeCell ref="AF131:AV131"/>
    <mergeCell ref="AZ131:BA131"/>
    <mergeCell ref="BB131:BC131"/>
    <mergeCell ref="AW132:AX132"/>
    <mergeCell ref="AZ132:BA132"/>
    <mergeCell ref="BA138:BC138"/>
    <mergeCell ref="BA136:BC136"/>
    <mergeCell ref="B131:C131"/>
    <mergeCell ref="D131:F131"/>
    <mergeCell ref="G131:I131"/>
    <mergeCell ref="J131:N131"/>
    <mergeCell ref="J132:N132"/>
    <mergeCell ref="P136:R136"/>
    <mergeCell ref="X139:Z139"/>
    <mergeCell ref="AE139:AF139"/>
    <mergeCell ref="P138:R138"/>
    <mergeCell ref="S138:T138"/>
    <mergeCell ref="AV139:AW139"/>
    <mergeCell ref="AY139:AZ139"/>
    <mergeCell ref="AE138:AF138"/>
    <mergeCell ref="AG138:AR138"/>
    <mergeCell ref="V138:W138"/>
    <mergeCell ref="AV138:AW138"/>
    <mergeCell ref="B139:C139"/>
    <mergeCell ref="D139:O139"/>
    <mergeCell ref="P139:R139"/>
    <mergeCell ref="S139:T139"/>
    <mergeCell ref="V139:W139"/>
    <mergeCell ref="B138:C138"/>
    <mergeCell ref="D138:O138"/>
    <mergeCell ref="CC121:CE121"/>
    <mergeCell ref="CJ121:CL121"/>
    <mergeCell ref="V137:W137"/>
    <mergeCell ref="X137:Z137"/>
    <mergeCell ref="AE137:AF137"/>
    <mergeCell ref="AG137:AR137"/>
    <mergeCell ref="CJ126:CL126"/>
    <mergeCell ref="BB132:BC132"/>
    <mergeCell ref="AW131:AX131"/>
    <mergeCell ref="AF132:AV132"/>
    <mergeCell ref="BB126:BC126"/>
    <mergeCell ref="BB127:BC127"/>
    <mergeCell ref="X136:Z136"/>
    <mergeCell ref="AE136:AR136"/>
    <mergeCell ref="AS136:AU136"/>
    <mergeCell ref="AV136:AZ136"/>
    <mergeCell ref="O132:AD132"/>
    <mergeCell ref="B136:O136"/>
    <mergeCell ref="G132:I132"/>
    <mergeCell ref="S136:W136"/>
    <mergeCell ref="AW130:AX130"/>
    <mergeCell ref="AZ130:BA130"/>
    <mergeCell ref="CC126:CE126"/>
    <mergeCell ref="AS137:AU137"/>
    <mergeCell ref="AV137:AW137"/>
    <mergeCell ref="AY137:AZ137"/>
    <mergeCell ref="BA137:BC137"/>
    <mergeCell ref="BB130:BC130"/>
    <mergeCell ref="BB128:BC128"/>
    <mergeCell ref="BB129:BC129"/>
    <mergeCell ref="AY142:AZ142"/>
    <mergeCell ref="BA141:BC141"/>
    <mergeCell ref="B142:C142"/>
    <mergeCell ref="D142:O142"/>
    <mergeCell ref="P142:R142"/>
    <mergeCell ref="S142:T142"/>
    <mergeCell ref="V142:W142"/>
    <mergeCell ref="AE141:AR141"/>
    <mergeCell ref="AS141:AU141"/>
    <mergeCell ref="AV141:AZ141"/>
    <mergeCell ref="P141:R141"/>
    <mergeCell ref="S141:W141"/>
    <mergeCell ref="X141:Z141"/>
    <mergeCell ref="AG142:AR142"/>
    <mergeCell ref="AS142:AU142"/>
    <mergeCell ref="AV142:AW142"/>
    <mergeCell ref="AE142:AF142"/>
    <mergeCell ref="B147:BC147"/>
    <mergeCell ref="BA142:BC142"/>
    <mergeCell ref="B143:C143"/>
    <mergeCell ref="D143:O143"/>
    <mergeCell ref="P143:R143"/>
    <mergeCell ref="S143:T143"/>
    <mergeCell ref="V143:W143"/>
    <mergeCell ref="X143:Z143"/>
    <mergeCell ref="AE143:AF143"/>
    <mergeCell ref="X142:Z142"/>
    <mergeCell ref="AE23:AF23"/>
    <mergeCell ref="V144:W144"/>
    <mergeCell ref="X144:Z144"/>
    <mergeCell ref="AE144:AF144"/>
    <mergeCell ref="AG144:AR144"/>
    <mergeCell ref="AS144:AU144"/>
    <mergeCell ref="AG143:AR143"/>
    <mergeCell ref="AS143:AU143"/>
    <mergeCell ref="AS138:AU138"/>
    <mergeCell ref="X138:Z138"/>
    <mergeCell ref="B144:C144"/>
    <mergeCell ref="D144:O144"/>
    <mergeCell ref="P144:R144"/>
    <mergeCell ref="S144:T144"/>
    <mergeCell ref="AG25:BA25"/>
    <mergeCell ref="D24:X24"/>
    <mergeCell ref="AE26:AF26"/>
    <mergeCell ref="AV143:AW143"/>
    <mergeCell ref="AV144:AW144"/>
    <mergeCell ref="B141:O141"/>
    <mergeCell ref="H118:L118"/>
    <mergeCell ref="U118:V118"/>
    <mergeCell ref="B132:C132"/>
    <mergeCell ref="B137:C137"/>
    <mergeCell ref="D137:O137"/>
    <mergeCell ref="P137:R137"/>
    <mergeCell ref="S137:T137"/>
    <mergeCell ref="D132:F132"/>
    <mergeCell ref="O130:AD130"/>
    <mergeCell ref="B130:C130"/>
    <mergeCell ref="AG16:BA16"/>
    <mergeCell ref="AG19:BA19"/>
    <mergeCell ref="AE18:AF18"/>
    <mergeCell ref="BA144:BC144"/>
    <mergeCell ref="BA143:BC143"/>
    <mergeCell ref="AY143:AZ143"/>
    <mergeCell ref="AY144:AZ144"/>
    <mergeCell ref="AG27:BA27"/>
    <mergeCell ref="B59:BC59"/>
    <mergeCell ref="B97:BC97"/>
    <mergeCell ref="A4:AP4"/>
    <mergeCell ref="U10:V10"/>
    <mergeCell ref="AL10:AP10"/>
    <mergeCell ref="X10:AB10"/>
    <mergeCell ref="H10:L10"/>
    <mergeCell ref="M6:AS6"/>
    <mergeCell ref="K8:AV8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&amp;C&amp;F&amp;R&amp;P von &amp;N </oddFooter>
  </headerFooter>
  <rowBreaks count="2" manualBreakCount="2">
    <brk id="95" max="54" man="1"/>
    <brk id="145" max="5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Barbara</cp:lastModifiedBy>
  <cp:lastPrinted>2012-07-15T20:20:43Z</cp:lastPrinted>
  <dcterms:created xsi:type="dcterms:W3CDTF">2002-02-21T07:48:38Z</dcterms:created>
  <dcterms:modified xsi:type="dcterms:W3CDTF">2012-12-16T14:39:16Z</dcterms:modified>
  <cp:category/>
  <cp:version/>
  <cp:contentType/>
  <cp:contentStatus/>
</cp:coreProperties>
</file>